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60" yWindow="1335" windowWidth="15480" windowHeight="8655" tabRatio="838"/>
  </bookViews>
  <sheets>
    <sheet name="Revenue" sheetId="8" r:id="rId1"/>
    <sheet name="Cost Model" sheetId="7" r:id="rId2"/>
    <sheet name="CB_DATA_" sheetId="9" state="veryHidden" r:id="rId3"/>
    <sheet name="Projected attendance" sheetId="3" r:id="rId4"/>
    <sheet name="Attendance Issues Codes" sheetId="6" r:id="rId5"/>
    <sheet name="Crytal Ball Attendance Est" sheetId="10" r:id="rId6"/>
    <sheet name="Current Information" sheetId="5" r:id="rId7"/>
    <sheet name="Original Attendance Data" sheetId="4" r:id="rId8"/>
  </sheets>
  <definedNames>
    <definedName name="CB_023ee36dc8e94fb0ab0c3f18cbd99ec0" localSheetId="3" hidden="1">'Projected attendance'!$R$10</definedName>
    <definedName name="CB_05ca56ee19a74aeea50f82931e40238f" localSheetId="3" hidden="1">'Projected attendance'!$J$25</definedName>
    <definedName name="CB_1104d4c4df4f432bb535ec0f4125f4be" localSheetId="3" hidden="1">'Projected attendance'!$R$19</definedName>
    <definedName name="CB_19dde0b199ba4cfb901befe7c11bcbba" localSheetId="3" hidden="1">'Projected attendance'!$J$6</definedName>
    <definedName name="CB_1a22566b69384df09c556ba19ec4d0f0" localSheetId="3" hidden="1">'Projected attendance'!$J$11</definedName>
    <definedName name="CB_20a9d34b0e394d8296724f6ac60a0979" localSheetId="3" hidden="1">'Projected attendance'!$J$22</definedName>
    <definedName name="CB_2b23431eb5e2417a8d80ba00addfb562" localSheetId="3" hidden="1">'Projected attendance'!$R$26</definedName>
    <definedName name="CB_318e5c66d77349ec87327c54491abc9a" localSheetId="3" hidden="1">'Projected attendance'!$J$18</definedName>
    <definedName name="CB_3f907ddc3c434ed696fa24c0f9b80cbb" localSheetId="3" hidden="1">'Projected attendance'!$R$11</definedName>
    <definedName name="CB_445aea5122f14e0bb824bcd4420c6e9c" localSheetId="3" hidden="1">'Projected attendance'!$R$21</definedName>
    <definedName name="CB_4549cdae281349ed9671ad9d9fc7a2f7" localSheetId="3" hidden="1">'Projected attendance'!$R$13</definedName>
    <definedName name="CB_4fe1b959f1e7461988024491a9702103" localSheetId="3" hidden="1">'Projected attendance'!$R$24</definedName>
    <definedName name="CB_5fae1f0a60a041ca87df5c9171e0bddf" localSheetId="3" hidden="1">'Projected attendance'!$R$4</definedName>
    <definedName name="CB_63aaf3a2a6744402a7964655eeeb2f1b" localSheetId="3" hidden="1">'Projected attendance'!$R$5</definedName>
    <definedName name="CB_67f5353d11cc4ab28e34d3f94f7fdd6e" localSheetId="3" hidden="1">'Projected attendance'!$J$26</definedName>
    <definedName name="CB_72e67faaf1a244b8ab9d96f781f798e8" localSheetId="3" hidden="1">'Projected attendance'!$R$12</definedName>
    <definedName name="CB_72f2a7aa1f7849658e40a8de6a134cb0" localSheetId="3" hidden="1">'Projected attendance'!$J$13</definedName>
    <definedName name="CB_7379f508b3da4e47b7b64af3e381ef24" localSheetId="3" hidden="1">'Projected attendance'!$J$4</definedName>
    <definedName name="CB_7a0d94dac87b43938a82f9b378194a43" localSheetId="3" hidden="1">'Projected attendance'!$R$9</definedName>
    <definedName name="CB_7e7bdc2dfb394be9b90e5bad7168c115" localSheetId="3" hidden="1">'Projected attendance'!$R$14</definedName>
    <definedName name="CB_7fb4124a642048e690decbcced7670c9" localSheetId="3" hidden="1">'Projected attendance'!$J$9</definedName>
    <definedName name="CB_87506ab629f8427aad9d391d5968c974" localSheetId="3" hidden="1">'Projected attendance'!$J$24</definedName>
    <definedName name="CB_898872446fcc4d44b71cee8c63425e66" localSheetId="3" hidden="1">'Projected attendance'!$J$12</definedName>
    <definedName name="CB_8b8c0305550148ac86822ea2240c5d88" localSheetId="3" hidden="1">'Projected attendance'!$R$6</definedName>
    <definedName name="CB_9304bcdf00aa4f1186c83814cd143003" localSheetId="3" hidden="1">'Projected attendance'!$R$16</definedName>
    <definedName name="CB_96b6006121ec4148a6651ae0fc452e7e" localSheetId="3" hidden="1">'Projected attendance'!$J$20</definedName>
    <definedName name="CB_9847ae63857e4ef9a3fba445d105bc0c" localSheetId="3" hidden="1">'Projected attendance'!$J$10</definedName>
    <definedName name="CB_9f9ee51b5a734a3cbc6206285d7a247f" localSheetId="3" hidden="1">'Projected attendance'!$R$18</definedName>
    <definedName name="CB_a1b142a689e04ee0a221d62d697343ab" localSheetId="3" hidden="1">'Projected attendance'!$J$8</definedName>
    <definedName name="CB_a300af20dbcd49daa7b623b703fe2434" localSheetId="3" hidden="1">'Projected attendance'!$J$14</definedName>
    <definedName name="CB_ae248b24ab594338818bfaa1a905b9b8" localSheetId="3" hidden="1">'Projected attendance'!$R$8</definedName>
    <definedName name="CB_b5d3ab87f29249859538b63c3436a529" localSheetId="3" hidden="1">'Projected attendance'!$J$21</definedName>
    <definedName name="CB_b6409189cb8e42128c0a2cf82f222ec6" localSheetId="3" hidden="1">'Projected attendance'!$J$15</definedName>
    <definedName name="CB_b68a8739394943028630036346835aa4" localSheetId="3" hidden="1">'Projected attendance'!$R$27</definedName>
    <definedName name="CB_bdadd29d2a524f02b7dfa27642e6f590" localSheetId="3" hidden="1">'Projected attendance'!$R$22</definedName>
    <definedName name="CB_c2e5b22439944403a2278feec4c77bbc" localSheetId="3" hidden="1">'Projected attendance'!$R$15</definedName>
    <definedName name="CB_c403b52cf16b4719a17589235cae6c34" localSheetId="3" hidden="1">'Projected attendance'!$R$7</definedName>
    <definedName name="CB_cc638f03e07e4e46beb084583a64b72a" localSheetId="3" hidden="1">'Projected attendance'!$J$5</definedName>
    <definedName name="CB_d244ac9e50e242d6a69ff9b9954b1ed9" localSheetId="3" hidden="1">'Projected attendance'!$J$17</definedName>
    <definedName name="CB_d447919e0e3c4bc2ae6cbb8f97979e2d" localSheetId="3" hidden="1">'Projected attendance'!$R$17</definedName>
    <definedName name="CB_daaf773919e84bc28dfa72766024ce68" localSheetId="3" hidden="1">'Projected attendance'!$J$16</definedName>
    <definedName name="CB_dfcfd73a543b4706b059d5d670b349dd" localSheetId="3" hidden="1">'Projected attendance'!$J$7</definedName>
    <definedName name="CB_e0f5802276de43f6a8e771540b92098a" localSheetId="3" hidden="1">'Projected attendance'!$J$27</definedName>
    <definedName name="CB_e4db7b2ab6a2436b937898d73edc6688" localSheetId="3" hidden="1">'Projected attendance'!$R$23</definedName>
    <definedName name="CB_eac91e399456474e8351f257440e4323" localSheetId="3" hidden="1">'Projected attendance'!$J$23</definedName>
    <definedName name="CB_f2d64d185c794448b1b87448232cea91" localSheetId="3" hidden="1">'Projected attendance'!$R$20</definedName>
    <definedName name="CB_f637a824113c4004a532bd394f5c45c7" localSheetId="3" hidden="1">'Projected attendance'!$R$25</definedName>
    <definedName name="CB_ff7ed2266f9844cba40470f0221fe994" localSheetId="3" hidden="1">'Projected attendance'!$J$19</definedName>
    <definedName name="CBCR_032fa71dd5de4c2a89ef52a46970e263" localSheetId="3" hidden="1">'Current Information'!$F$27</definedName>
    <definedName name="CBCR_0d6a8fa68b85457893a6f321c9082861" localSheetId="3" hidden="1">'Current Information'!$F$27</definedName>
    <definedName name="CBCR_0f8ecc5fdec446f79d4fc1f9844b945a" localSheetId="3" hidden="1">'Current Information'!$F$29</definedName>
    <definedName name="CBCR_1ae3d2f6e3b34f1aac8ff03b3e5271bd" localSheetId="3" hidden="1">'Current Information'!$F$29</definedName>
    <definedName name="CBCR_21530d98f0664cc8a5dcf5ac3600b28f" localSheetId="3" hidden="1">'Current Information'!$F$29</definedName>
    <definedName name="CBCR_2a4351c226934110ae5f5bce1c29f1c9" localSheetId="3" hidden="1">'Current Information'!$F$29</definedName>
    <definedName name="CBCR_2a4f0cbf28134d6daf9cf979141e6c00" localSheetId="3" hidden="1">'Current Information'!$F$29</definedName>
    <definedName name="CBCR_2b391606658146b7aab17488fb175a2e" localSheetId="3" hidden="1">'Current Information'!$F$29</definedName>
    <definedName name="CBCR_39e37eac43754393a11eb9a8e2bfcb33" localSheetId="3" hidden="1">'Current Information'!$F$27</definedName>
    <definedName name="CBCR_3cac266d6b304e2da51584f97ab962f6" localSheetId="3" hidden="1">'Current Information'!$F$27</definedName>
    <definedName name="CBCR_4270a2a5c8c44374a67c88bd2e115fdb" localSheetId="3" hidden="1">'Current Information'!$F$27</definedName>
    <definedName name="CBCR_44d1c27163424bb8b5b0af4e4ed9fde2" localSheetId="3" hidden="1">'Current Information'!$F$29</definedName>
    <definedName name="CBCR_46ed480b6cbe4c70b393675da3bd8d48" localSheetId="3" hidden="1">'Current Information'!$F$27</definedName>
    <definedName name="CBCR_4dd51c9f527d44f28d6d42f9a59dbf9d" localSheetId="3" hidden="1">'Current Information'!$F$29</definedName>
    <definedName name="CBCR_507a48ad698a423a8f0b017174489e55" localSheetId="3" hidden="1">'Current Information'!$F$27</definedName>
    <definedName name="CBCR_50a9541bda2d4dfebab88c080f1ed7fc" localSheetId="3" hidden="1">'Current Information'!$F$27</definedName>
    <definedName name="CBCR_528daae075814a9db901d4f7cded8558" localSheetId="3" hidden="1">'Current Information'!$F$27</definedName>
    <definedName name="CBCR_55e6dafc834746a38cbab08703d3a3d1" localSheetId="3" hidden="1">'Current Information'!$F$29</definedName>
    <definedName name="CBCR_5bb5e3ccc0ff4b09aa1573cb2602294e" localSheetId="3" hidden="1">'Current Information'!$F$27</definedName>
    <definedName name="CBCR_610bfe70933a43fe9548b7cd5301e219" localSheetId="3" hidden="1">'Current Information'!$F$29</definedName>
    <definedName name="CBCR_7c5dee0ff1224e64b55244bdd3f1a629" localSheetId="3" hidden="1">'Current Information'!$F$29</definedName>
    <definedName name="CBCR_95ff506adc3943b3aa721750065c0034" localSheetId="3" hidden="1">'Current Information'!$F$29</definedName>
    <definedName name="CBCR_a198cf0f3f434fed84928120ffe75789" localSheetId="3" hidden="1">'Current Information'!$F$27</definedName>
    <definedName name="CBCR_a308dd42f2c54ba4ab1ba10ed18189ad" localSheetId="3" hidden="1">'Current Information'!$F$29</definedName>
    <definedName name="CBCR_a667ce23530e4eaa9a10a9a304e27fcb" localSheetId="3" hidden="1">'Current Information'!$F$27</definedName>
    <definedName name="CBCR_a7d188ad9f0047c6895e43196d55f69a" localSheetId="3" hidden="1">'Current Information'!$F$29</definedName>
    <definedName name="CBCR_aecd9fe001a34a2ab7d8a98d72d675ce" localSheetId="3" hidden="1">'Current Information'!$F$29</definedName>
    <definedName name="CBCR_b367d1bba4be4ff49e7629d89ea3ad42" localSheetId="3" hidden="1">'Current Information'!$F$29</definedName>
    <definedName name="CBCR_b7e0efa33e6648ba8222c10ee4d3307b" localSheetId="3" hidden="1">'Current Information'!$F$27</definedName>
    <definedName name="CBCR_b82cb5e3553242e0a8bdda1294424af4" localSheetId="3" hidden="1">'Current Information'!$F$27</definedName>
    <definedName name="CBCR_be00b8665911470a9d6e48cf45b7ab13" localSheetId="3" hidden="1">'Current Information'!$F$27</definedName>
    <definedName name="CBCR_c02a4a66519240b1bda6e4b378cba13f" localSheetId="3" hidden="1">'Current Information'!$F$29</definedName>
    <definedName name="CBCR_c075796227a54884895dde39a9dfd8f9" localSheetId="3" hidden="1">'Current Information'!$F$29</definedName>
    <definedName name="CBCR_c7215d7ec9f04db49bd164131c3392ea" localSheetId="3" hidden="1">'Current Information'!$F$27</definedName>
    <definedName name="CBCR_c8d5f5bdda724ce39741bcecabb897fa" localSheetId="3" hidden="1">'Current Information'!$F$27</definedName>
    <definedName name="CBCR_cc2ebd82b33c4bf5a2793f14cab10e34" localSheetId="3" hidden="1">'Current Information'!$F$27</definedName>
    <definedName name="CBCR_cfce97167cb54f6b8c0de25551ce5d86" localSheetId="3" hidden="1">'Current Information'!$F$27</definedName>
    <definedName name="CBCR_d18780c154404bb89926037788da85bc" localSheetId="3" hidden="1">'Current Information'!$F$27</definedName>
    <definedName name="CBCR_d45bd1cdffca4438a249e8de57c152a2" localSheetId="3" hidden="1">'Current Information'!$F$27</definedName>
    <definedName name="CBCR_dc3b6e0071d34c67a074f6ad403ba314" localSheetId="3" hidden="1">'Current Information'!$F$29</definedName>
    <definedName name="CBCR_dd289f4864714136ac2017b2eb1b0b7a" localSheetId="3" hidden="1">'Current Information'!$F$29</definedName>
    <definedName name="CBCR_e023e32159884fe7a64803f507001961" localSheetId="3" hidden="1">'Current Information'!$F$29</definedName>
    <definedName name="CBCR_e12d33d432b040538157a39ee23fc483" localSheetId="3" hidden="1">'Current Information'!$F$27</definedName>
    <definedName name="CBCR_e86ecdb8bdc74d4e8f107630fc8ee5bd" localSheetId="3" hidden="1">'Current Information'!$F$29</definedName>
    <definedName name="CBCR_ebf11c48718b4588b4c6d06e0f671733" localSheetId="3" hidden="1">'Current Information'!$F$29</definedName>
    <definedName name="CBCR_f065e1e4ef3f4ecc999096c965342c4a" localSheetId="3" hidden="1">'Current Information'!$F$29</definedName>
    <definedName name="CBCR_f4e8595c03a649818d828a65b38301c3" localSheetId="3" hidden="1">'Current Information'!$F$27</definedName>
    <definedName name="CBCR_fb1a37bcc96742af98911bf644fad1c5" localSheetId="3" hidden="1">'Current Information'!$F$27</definedName>
    <definedName name="CBWorkbookPriority" localSheetId="2" hidden="1">-778729554</definedName>
    <definedName name="CBx_2a89e78f4ef14c7caf7b30e5f1fa9dd5" localSheetId="2" hidden="1">"'CB_DATA_'!$A$1"</definedName>
    <definedName name="CBx_f85dc2abeb644d538d58f4091f0adbcc" localSheetId="2" hidden="1">"'Projected attendance'!$A$1"</definedName>
    <definedName name="CBx_Sheet_Guid" localSheetId="2" hidden="1">"'2a89e78f-4ef1-4c7c-af7b-30e5f1fa9dd5"</definedName>
    <definedName name="CBx_Sheet_Guid" localSheetId="3" hidden="1">"'f85dc2ab-eb64-4d53-8d58-f4091f0adbcc"</definedName>
    <definedName name="solver_adj" localSheetId="1" hidden="1">'Cost Model'!$T$10:$U$33</definedName>
    <definedName name="solver_adj" localSheetId="0" hidden="1">Revenue!$C$5:$C$8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3</definedName>
    <definedName name="solver_est" localSheetId="1" hidden="1">1</definedName>
    <definedName name="solver_est" localSheetId="0" hidden="1">1</definedName>
    <definedName name="solver_ibd" localSheetId="1" hidden="1">2</definedName>
    <definedName name="solver_itr" localSheetId="1" hidden="1">100</definedName>
    <definedName name="solver_itr" localSheetId="0" hidden="1">100</definedName>
    <definedName name="solver_lhs1" localSheetId="1" hidden="1">'Cost Model'!#REF!</definedName>
    <definedName name="solver_lhs1" localSheetId="0" hidden="1">Revenue!$C$51:$C$54</definedName>
    <definedName name="solver_lhs2" localSheetId="1" hidden="1">'Cost Model'!$T$10:$T$33</definedName>
    <definedName name="solver_lhs2" localSheetId="0" hidden="1">Revenue!$C$58:$C$61</definedName>
    <definedName name="solver_lhs3" localSheetId="1" hidden="1">'Cost Model'!$T$10:$T$33</definedName>
    <definedName name="solver_lhs3" localSheetId="0" hidden="1">Revenue!$C$5:$C$8</definedName>
    <definedName name="solver_lhs4" localSheetId="1" hidden="1">'Cost Model'!$U$10:$U$33</definedName>
    <definedName name="solver_lhs5" localSheetId="1" hidden="1">'Cost Model'!$U$10:$U$33</definedName>
    <definedName name="solver_lhs6" localSheetId="1" hidden="1">'Cost Model'!#REF!</definedName>
    <definedName name="solver_lin" localSheetId="1" hidden="1">2</definedName>
    <definedName name="solver_lin" localSheetId="0" hidden="1">1</definedName>
    <definedName name="solver_lva" localSheetId="1" hidden="1">2</definedName>
    <definedName name="solver_mip" localSheetId="1" hidden="1">5000</definedName>
    <definedName name="solver_mni" localSheetId="1" hidden="1">30</definedName>
    <definedName name="solver_mrt" localSheetId="1" hidden="1">0.075</definedName>
    <definedName name="solver_neg" localSheetId="1" hidden="1">1</definedName>
    <definedName name="solver_neg" localSheetId="0" hidden="1">1</definedName>
    <definedName name="solver_nod" localSheetId="1" hidden="1">5000</definedName>
    <definedName name="solver_num" localSheetId="1" hidden="1">5</definedName>
    <definedName name="solver_num" localSheetId="0" hidden="1">2</definedName>
    <definedName name="solver_nwt" localSheetId="1" hidden="1">1</definedName>
    <definedName name="solver_nwt" localSheetId="0" hidden="1">1</definedName>
    <definedName name="solver_ofx" localSheetId="1" hidden="1">2</definedName>
    <definedName name="solver_opt" localSheetId="1" hidden="1">'Cost Model'!$V$35</definedName>
    <definedName name="solver_opt" localSheetId="0" hidden="1">Revenue!$P$45</definedName>
    <definedName name="solver_piv" localSheetId="1" hidden="1">0.000001</definedName>
    <definedName name="solver_pre" localSheetId="1" hidden="1">0.000001</definedName>
    <definedName name="solver_pre" localSheetId="0" hidden="1">0.000001</definedName>
    <definedName name="solver_pro" localSheetId="1" hidden="1">2</definedName>
    <definedName name="solver_rbv" localSheetId="1" hidden="1">1</definedName>
    <definedName name="solver_red" localSheetId="1" hidden="1">0.000001</definedName>
    <definedName name="solver_rel1" localSheetId="1" hidden="1">2</definedName>
    <definedName name="solver_rel1" localSheetId="0" hidden="1">3</definedName>
    <definedName name="solver_rel2" localSheetId="1" hidden="1">4</definedName>
    <definedName name="solver_rel2" localSheetId="0" hidden="1">1</definedName>
    <definedName name="solver_rel3" localSheetId="1" hidden="1">3</definedName>
    <definedName name="solver_rel3" localSheetId="0" hidden="1">4</definedName>
    <definedName name="solver_rel4" localSheetId="1" hidden="1">4</definedName>
    <definedName name="solver_rel5" localSheetId="1" hidden="1">3</definedName>
    <definedName name="solver_rel6" localSheetId="1" hidden="1">2</definedName>
    <definedName name="solver_reo" localSheetId="1" hidden="1">2</definedName>
    <definedName name="solver_rep" localSheetId="1" hidden="1">2</definedName>
    <definedName name="solver_rhs1" localSheetId="1" hidden="1">0</definedName>
    <definedName name="solver_rhs1" localSheetId="0" hidden="1">Revenue!$E$51:$E$54</definedName>
    <definedName name="solver_rhs2" localSheetId="1" hidden="1">integer</definedName>
    <definedName name="solver_rhs2" localSheetId="0" hidden="1">Revenue!$E$58:$E$61</definedName>
    <definedName name="solver_rhs3" localSheetId="1" hidden="1">'Cost Model'!$L$10:$L$33</definedName>
    <definedName name="solver_rhs3" localSheetId="0" hidden="1">integer</definedName>
    <definedName name="solver_rhs4" localSheetId="1" hidden="1">integer</definedName>
    <definedName name="solver_rhs5" localSheetId="1" hidden="1">'Cost Model'!$R$10:$R$33</definedName>
    <definedName name="solver_rhs6" localSheetId="1" hidden="1">0</definedName>
    <definedName name="solver_rlx" localSheetId="1" hidden="1">2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td" localSheetId="1" hidden="1">0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2</definedName>
    <definedName name="solver_typ" localSheetId="0" hidden="1">3</definedName>
    <definedName name="solver_val" localSheetId="1" hidden="1">0</definedName>
    <definedName name="solver_val" localSheetId="0" hidden="1">65524.1</definedName>
    <definedName name="solver_ver" localSheetId="1" hidden="1">2</definedName>
  </definedNames>
  <calcPr calcId="125725"/>
</workbook>
</file>

<file path=xl/calcChain.xml><?xml version="1.0" encoding="utf-8"?>
<calcChain xmlns="http://schemas.openxmlformats.org/spreadsheetml/2006/main">
  <c r="R28" i="5"/>
  <c r="O28"/>
  <c r="L28"/>
  <c r="L26"/>
  <c r="S5" i="3"/>
  <c r="B36" s="1"/>
  <c r="S6"/>
  <c r="B37" s="1"/>
  <c r="S7"/>
  <c r="B38" s="1"/>
  <c r="S8"/>
  <c r="B39" s="1"/>
  <c r="S9"/>
  <c r="B40" s="1"/>
  <c r="S10"/>
  <c r="B41" s="1"/>
  <c r="S11"/>
  <c r="B42" s="1"/>
  <c r="S12"/>
  <c r="B43" s="1"/>
  <c r="S13"/>
  <c r="B44" s="1"/>
  <c r="S14"/>
  <c r="B45" s="1"/>
  <c r="S15"/>
  <c r="B46" s="1"/>
  <c r="S16"/>
  <c r="B47" s="1"/>
  <c r="S17"/>
  <c r="B48" s="1"/>
  <c r="S18"/>
  <c r="B49" s="1"/>
  <c r="S19"/>
  <c r="B50" s="1"/>
  <c r="S20"/>
  <c r="B51" s="1"/>
  <c r="S21"/>
  <c r="B52" s="1"/>
  <c r="S22"/>
  <c r="B53" s="1"/>
  <c r="S23"/>
  <c r="B54" s="1"/>
  <c r="S24"/>
  <c r="B55" s="1"/>
  <c r="S25"/>
  <c r="B56" s="1"/>
  <c r="S26"/>
  <c r="B57" s="1"/>
  <c r="S27"/>
  <c r="B58" s="1"/>
  <c r="S4"/>
  <c r="B35" s="1"/>
  <c r="K5"/>
  <c r="K6"/>
  <c r="K14"/>
  <c r="K15"/>
  <c r="K16"/>
  <c r="K17"/>
  <c r="K18"/>
  <c r="K19"/>
  <c r="K20"/>
  <c r="K21"/>
  <c r="K22"/>
  <c r="K23"/>
  <c r="K24"/>
  <c r="K25"/>
  <c r="K26"/>
  <c r="K27"/>
  <c r="K4"/>
  <c r="E73" i="8"/>
  <c r="E70"/>
  <c r="A61"/>
  <c r="A60"/>
  <c r="A59"/>
  <c r="A58"/>
  <c r="Q45"/>
  <c r="N43"/>
  <c r="B61"/>
  <c r="E61"/>
  <c r="H43"/>
  <c r="B58"/>
  <c r="E58"/>
  <c r="J23" i="5"/>
  <c r="K23"/>
  <c r="J24"/>
  <c r="K24"/>
  <c r="J25"/>
  <c r="K25"/>
  <c r="E27"/>
  <c r="D27"/>
  <c r="C27"/>
  <c r="B27"/>
  <c r="B34" i="7"/>
  <c r="N25" i="5"/>
  <c r="N24"/>
  <c r="N23"/>
  <c r="L27"/>
  <c r="M23"/>
  <c r="M24"/>
  <c r="M25"/>
  <c r="P23"/>
  <c r="P24"/>
  <c r="Q24"/>
  <c r="P25"/>
  <c r="H27"/>
  <c r="C28"/>
  <c r="D28"/>
  <c r="E28"/>
  <c r="B28"/>
  <c r="F25"/>
  <c r="Q25"/>
  <c r="F24"/>
  <c r="F23"/>
  <c r="F37"/>
  <c r="E16" i="6"/>
  <c r="F5" i="5"/>
  <c r="F40"/>
  <c r="E15" i="6"/>
  <c r="F43" i="5"/>
  <c r="E22" i="6"/>
  <c r="A22"/>
  <c r="Q2" i="3"/>
  <c r="A3" i="6"/>
  <c r="E8"/>
  <c r="E4"/>
  <c r="E6"/>
  <c r="E5"/>
  <c r="E9"/>
  <c r="J7"/>
  <c r="A12"/>
  <c r="L2" i="3"/>
  <c r="K2"/>
  <c r="E29" i="5"/>
  <c r="E35" i="7"/>
  <c r="D29" i="5"/>
  <c r="D35" i="7"/>
  <c r="C29" i="5"/>
  <c r="C35" i="7"/>
  <c r="B29" i="5"/>
  <c r="B35" i="7"/>
  <c r="M5" i="5"/>
  <c r="M6"/>
  <c r="M27"/>
  <c r="T7" i="7"/>
  <c r="M7" i="5"/>
  <c r="M8"/>
  <c r="M9"/>
  <c r="M10"/>
  <c r="M11"/>
  <c r="M12"/>
  <c r="M13"/>
  <c r="M14"/>
  <c r="M15"/>
  <c r="M16"/>
  <c r="M17"/>
  <c r="M18"/>
  <c r="M19"/>
  <c r="M20"/>
  <c r="M21"/>
  <c r="M22"/>
  <c r="M4"/>
  <c r="A20" i="6"/>
  <c r="A18"/>
  <c r="A16"/>
  <c r="A14"/>
  <c r="P2" i="3"/>
  <c r="O2"/>
  <c r="N2"/>
  <c r="M2"/>
  <c r="P28" i="5"/>
  <c r="E51"/>
  <c r="S32" i="3"/>
  <c r="L32" s="1"/>
  <c r="D51" i="5"/>
  <c r="R32" i="3"/>
  <c r="K32" s="1"/>
  <c r="C51" i="5"/>
  <c r="Q32" i="3"/>
  <c r="J32" s="1"/>
  <c r="B51" i="5"/>
  <c r="P32" i="3"/>
  <c r="I32" s="1"/>
  <c r="P5" i="5"/>
  <c r="Q5"/>
  <c r="P6"/>
  <c r="P7"/>
  <c r="Q7"/>
  <c r="P8"/>
  <c r="P9"/>
  <c r="P10"/>
  <c r="P11"/>
  <c r="Q11"/>
  <c r="P12"/>
  <c r="P13"/>
  <c r="Q13"/>
  <c r="P14"/>
  <c r="P15"/>
  <c r="Q15"/>
  <c r="P16"/>
  <c r="P17"/>
  <c r="P18"/>
  <c r="P19"/>
  <c r="P20"/>
  <c r="P21"/>
  <c r="Q21"/>
  <c r="P22"/>
  <c r="P4"/>
  <c r="O27"/>
  <c r="U7" i="7"/>
  <c r="I27" i="5"/>
  <c r="E34" i="7"/>
  <c r="D34"/>
  <c r="C34"/>
  <c r="N22" i="5"/>
  <c r="J22"/>
  <c r="F22"/>
  <c r="Q22"/>
  <c r="N21"/>
  <c r="J21"/>
  <c r="F21"/>
  <c r="N20"/>
  <c r="J20"/>
  <c r="F20"/>
  <c r="Q20"/>
  <c r="N19"/>
  <c r="J19"/>
  <c r="F19"/>
  <c r="I2" i="6"/>
  <c r="N18" i="5"/>
  <c r="J18"/>
  <c r="F18"/>
  <c r="Q18"/>
  <c r="N17"/>
  <c r="J17"/>
  <c r="F17"/>
  <c r="F39"/>
  <c r="E14" i="6"/>
  <c r="N16" i="5"/>
  <c r="J16"/>
  <c r="F16"/>
  <c r="Q16"/>
  <c r="N15"/>
  <c r="J15"/>
  <c r="F15"/>
  <c r="N14"/>
  <c r="J14"/>
  <c r="F14"/>
  <c r="Q14"/>
  <c r="N13"/>
  <c r="J13"/>
  <c r="F13"/>
  <c r="N12"/>
  <c r="J12"/>
  <c r="F12"/>
  <c r="Q12"/>
  <c r="N11"/>
  <c r="J11"/>
  <c r="F11"/>
  <c r="N10"/>
  <c r="J10"/>
  <c r="F10"/>
  <c r="F41"/>
  <c r="E12" i="6"/>
  <c r="N9" i="5"/>
  <c r="J9"/>
  <c r="F9"/>
  <c r="K9"/>
  <c r="N8"/>
  <c r="J8"/>
  <c r="K8"/>
  <c r="F8"/>
  <c r="N7"/>
  <c r="J7"/>
  <c r="F7"/>
  <c r="N6"/>
  <c r="J6"/>
  <c r="F6"/>
  <c r="F33"/>
  <c r="N5"/>
  <c r="N27"/>
  <c r="J5"/>
  <c r="N4"/>
  <c r="J4"/>
  <c r="K4"/>
  <c r="K20"/>
  <c r="K11"/>
  <c r="K15"/>
  <c r="K17"/>
  <c r="K18"/>
  <c r="K22"/>
  <c r="K6"/>
  <c r="K7"/>
  <c r="K10"/>
  <c r="K14"/>
  <c r="J27"/>
  <c r="J28"/>
  <c r="O33"/>
  <c r="O36"/>
  <c r="K5"/>
  <c r="K13"/>
  <c r="K21"/>
  <c r="H59"/>
  <c r="H61"/>
  <c r="G28"/>
  <c r="F34"/>
  <c r="E19" i="6"/>
  <c r="F35" i="5"/>
  <c r="E20" i="6"/>
  <c r="Q4" i="5"/>
  <c r="F31"/>
  <c r="D34"/>
  <c r="E33" i="3"/>
  <c r="B34" i="5"/>
  <c r="C33" i="3"/>
  <c r="E34" i="5"/>
  <c r="F33" i="3"/>
  <c r="C34" i="5"/>
  <c r="D33" i="3"/>
  <c r="G27" i="5"/>
  <c r="O34"/>
  <c r="F28"/>
  <c r="Q19"/>
  <c r="Q17"/>
  <c r="Q9"/>
  <c r="Q8"/>
  <c r="C58" i="8"/>
  <c r="C61"/>
  <c r="B51"/>
  <c r="B54"/>
  <c r="E54"/>
  <c r="C54"/>
  <c r="C51"/>
  <c r="E51"/>
  <c r="D33" i="5"/>
  <c r="E32" i="3"/>
  <c r="E18" i="6"/>
  <c r="E33" i="5"/>
  <c r="F32" i="3"/>
  <c r="C33" i="5"/>
  <c r="D32" i="3"/>
  <c r="B33" i="5"/>
  <c r="C32" i="3"/>
  <c r="K19" i="5"/>
  <c r="Q23"/>
  <c r="F44"/>
  <c r="E23" i="6"/>
  <c r="F29" i="5"/>
  <c r="F35" i="7"/>
  <c r="F36" i="5"/>
  <c r="E21" i="6"/>
  <c r="F42" i="5"/>
  <c r="E13" i="6"/>
  <c r="K16" i="5"/>
  <c r="K12"/>
  <c r="K27"/>
  <c r="Q6"/>
  <c r="Q27"/>
  <c r="Q10"/>
  <c r="F38"/>
  <c r="E17" i="6"/>
  <c r="F27" i="5"/>
  <c r="I10" i="6"/>
  <c r="D30" i="5"/>
  <c r="B30"/>
  <c r="C30"/>
  <c r="F34" i="7"/>
  <c r="E30" i="5"/>
  <c r="F17" i="6"/>
  <c r="F13"/>
  <c r="N5" i="3"/>
  <c r="N6"/>
  <c r="N7"/>
  <c r="N8"/>
  <c r="N9"/>
  <c r="N10"/>
  <c r="N11"/>
  <c r="N13"/>
  <c r="N14"/>
  <c r="N15"/>
  <c r="N16"/>
  <c r="N17"/>
  <c r="N18"/>
  <c r="N19"/>
  <c r="N20"/>
  <c r="N21"/>
  <c r="N22"/>
  <c r="N24"/>
  <c r="N25"/>
  <c r="N26"/>
  <c r="N27"/>
  <c r="N4"/>
  <c r="N12"/>
  <c r="J5" i="6"/>
  <c r="F20"/>
  <c r="F12"/>
  <c r="F16"/>
  <c r="N23" i="3" s="1"/>
  <c r="F19" i="6"/>
  <c r="F14"/>
  <c r="M18" i="3"/>
  <c r="F22" i="6"/>
  <c r="F15"/>
  <c r="F18"/>
  <c r="F23"/>
  <c r="L8" i="3"/>
  <c r="L13"/>
  <c r="L5"/>
  <c r="L6"/>
  <c r="L7"/>
  <c r="L11"/>
  <c r="L12"/>
  <c r="L14"/>
  <c r="L15"/>
  <c r="L16"/>
  <c r="L17"/>
  <c r="L18"/>
  <c r="L19"/>
  <c r="L20"/>
  <c r="L21"/>
  <c r="L22"/>
  <c r="L23"/>
  <c r="L24"/>
  <c r="L25"/>
  <c r="L26"/>
  <c r="L27"/>
  <c r="L4"/>
  <c r="F21" i="6"/>
  <c r="P5" i="3" s="1"/>
  <c r="P6"/>
  <c r="P10"/>
  <c r="P16"/>
  <c r="P18"/>
  <c r="P20"/>
  <c r="P22"/>
  <c r="P24"/>
  <c r="P26"/>
  <c r="P4"/>
  <c r="P9"/>
  <c r="Q6"/>
  <c r="Q7"/>
  <c r="Q9"/>
  <c r="Q10"/>
  <c r="Q11"/>
  <c r="Q13"/>
  <c r="Q14"/>
  <c r="Q15"/>
  <c r="Q16"/>
  <c r="Q17"/>
  <c r="Q18"/>
  <c r="Q19"/>
  <c r="Q20"/>
  <c r="Q21"/>
  <c r="Q22"/>
  <c r="Q23"/>
  <c r="Q24"/>
  <c r="Q25"/>
  <c r="Q26"/>
  <c r="Q8"/>
  <c r="Q12"/>
  <c r="M5"/>
  <c r="M6"/>
  <c r="M7"/>
  <c r="M10"/>
  <c r="M11"/>
  <c r="M12"/>
  <c r="M14"/>
  <c r="M15"/>
  <c r="M16"/>
  <c r="M17"/>
  <c r="M19"/>
  <c r="M20"/>
  <c r="M21"/>
  <c r="M22"/>
  <c r="M23"/>
  <c r="M24"/>
  <c r="M25"/>
  <c r="M26"/>
  <c r="M27"/>
  <c r="M4"/>
  <c r="M8"/>
  <c r="M9"/>
  <c r="M13"/>
  <c r="P11"/>
  <c r="P12"/>
  <c r="P14"/>
  <c r="O8"/>
  <c r="O12"/>
  <c r="O6"/>
  <c r="O7"/>
  <c r="O9"/>
  <c r="O10"/>
  <c r="O11"/>
  <c r="O13"/>
  <c r="O14"/>
  <c r="O15"/>
  <c r="O19"/>
  <c r="O20"/>
  <c r="O21"/>
  <c r="O22"/>
  <c r="O23"/>
  <c r="O24"/>
  <c r="O25"/>
  <c r="O26"/>
  <c r="O27"/>
  <c r="Q5"/>
  <c r="Q27"/>
  <c r="Q4"/>
  <c r="O5"/>
  <c r="O16"/>
  <c r="O17"/>
  <c r="O18"/>
  <c r="O4"/>
  <c r="L9"/>
  <c r="L10"/>
  <c r="F6" i="6"/>
  <c r="K7" i="3" s="1"/>
  <c r="F9" i="6"/>
  <c r="F5"/>
  <c r="F8"/>
  <c r="K13" i="3" s="1"/>
  <c r="F4" i="6"/>
  <c r="K12" i="3" s="1"/>
  <c r="J6" i="6"/>
  <c r="K9" i="3"/>
  <c r="K11"/>
  <c r="K8"/>
  <c r="K10"/>
  <c r="F40"/>
  <c r="E24" i="8" s="1"/>
  <c r="K24" s="1"/>
  <c r="S40" i="3" l="1"/>
  <c r="R24"/>
  <c r="F39"/>
  <c r="E23" i="8" s="1"/>
  <c r="K23" s="1"/>
  <c r="F42" i="3"/>
  <c r="E26" i="8" s="1"/>
  <c r="K26" s="1"/>
  <c r="S39" i="3"/>
  <c r="F41"/>
  <c r="E25" i="8" s="1"/>
  <c r="K25" s="1"/>
  <c r="R9" i="3"/>
  <c r="R18"/>
  <c r="R26"/>
  <c r="R6"/>
  <c r="R11"/>
  <c r="R10"/>
  <c r="R4"/>
  <c r="R20"/>
  <c r="R14"/>
  <c r="R5"/>
  <c r="R16"/>
  <c r="R22"/>
  <c r="F43"/>
  <c r="R12"/>
  <c r="F38"/>
  <c r="F44"/>
  <c r="E58"/>
  <c r="C58"/>
  <c r="F58"/>
  <c r="D58"/>
  <c r="D56"/>
  <c r="C56"/>
  <c r="F56"/>
  <c r="E56"/>
  <c r="C54"/>
  <c r="F54"/>
  <c r="D54"/>
  <c r="E54"/>
  <c r="F52"/>
  <c r="D52"/>
  <c r="C52"/>
  <c r="E52"/>
  <c r="F50"/>
  <c r="D50"/>
  <c r="C50"/>
  <c r="E50"/>
  <c r="E48"/>
  <c r="D48"/>
  <c r="C48"/>
  <c r="F48"/>
  <c r="E46"/>
  <c r="F46"/>
  <c r="D46"/>
  <c r="C46"/>
  <c r="D44"/>
  <c r="E44"/>
  <c r="C44"/>
  <c r="D42"/>
  <c r="C42"/>
  <c r="E42"/>
  <c r="C40"/>
  <c r="D40"/>
  <c r="E40"/>
  <c r="C38"/>
  <c r="D38"/>
  <c r="E38"/>
  <c r="E36"/>
  <c r="D36"/>
  <c r="C36"/>
  <c r="F36"/>
  <c r="C35"/>
  <c r="D35"/>
  <c r="E35"/>
  <c r="F35"/>
  <c r="E57"/>
  <c r="F57"/>
  <c r="D57"/>
  <c r="C57"/>
  <c r="F55"/>
  <c r="D55"/>
  <c r="C55"/>
  <c r="E55"/>
  <c r="D53"/>
  <c r="C53"/>
  <c r="E53"/>
  <c r="F53"/>
  <c r="D51"/>
  <c r="C51"/>
  <c r="F51"/>
  <c r="E51"/>
  <c r="C49"/>
  <c r="F49"/>
  <c r="D49"/>
  <c r="E49"/>
  <c r="D47"/>
  <c r="F47"/>
  <c r="C47"/>
  <c r="E47"/>
  <c r="C45"/>
  <c r="E45"/>
  <c r="D45"/>
  <c r="F45"/>
  <c r="C43"/>
  <c r="E43"/>
  <c r="D43"/>
  <c r="C41"/>
  <c r="E41"/>
  <c r="D41"/>
  <c r="D39"/>
  <c r="C39"/>
  <c r="E39"/>
  <c r="D37"/>
  <c r="F37"/>
  <c r="E37"/>
  <c r="C37"/>
  <c r="P13"/>
  <c r="R13" s="1"/>
  <c r="P8"/>
  <c r="R8" s="1"/>
  <c r="P27"/>
  <c r="R27" s="1"/>
  <c r="P25"/>
  <c r="R25" s="1"/>
  <c r="P23"/>
  <c r="R23" s="1"/>
  <c r="P21"/>
  <c r="R21" s="1"/>
  <c r="P19"/>
  <c r="R19" s="1"/>
  <c r="P17"/>
  <c r="R17" s="1"/>
  <c r="P15"/>
  <c r="R15" s="1"/>
  <c r="P7"/>
  <c r="R7" s="1"/>
  <c r="L43" l="1"/>
  <c r="E18" i="7" s="1"/>
  <c r="L45" i="3"/>
  <c r="E20" i="7" s="1"/>
  <c r="L47" i="3"/>
  <c r="E22" i="7" s="1"/>
  <c r="L49" i="3"/>
  <c r="E24" i="7" s="1"/>
  <c r="L57" i="3"/>
  <c r="E32" i="7" s="1"/>
  <c r="L38" i="3"/>
  <c r="E13" i="7" s="1"/>
  <c r="L44" i="3"/>
  <c r="E19" i="7" s="1"/>
  <c r="L46" i="3"/>
  <c r="E21" i="7" s="1"/>
  <c r="L54" i="3"/>
  <c r="E29" i="7" s="1"/>
  <c r="S42" i="3"/>
  <c r="J37"/>
  <c r="C12" i="7" s="1"/>
  <c r="I37" i="3"/>
  <c r="B12" i="7" s="1"/>
  <c r="K37" i="3"/>
  <c r="D12" i="7" s="1"/>
  <c r="J43" i="3"/>
  <c r="C18" i="7" s="1"/>
  <c r="I43" i="3"/>
  <c r="K43"/>
  <c r="D18" i="7" s="1"/>
  <c r="J45" i="3"/>
  <c r="C20" i="7" s="1"/>
  <c r="I45" i="3"/>
  <c r="B20" i="7" s="1"/>
  <c r="K45" i="3"/>
  <c r="D20" i="7" s="1"/>
  <c r="J47" i="3"/>
  <c r="C22" i="7" s="1"/>
  <c r="I47" i="3"/>
  <c r="K47"/>
  <c r="D22" i="7" s="1"/>
  <c r="J49" i="3"/>
  <c r="C24" i="7" s="1"/>
  <c r="I49" i="3"/>
  <c r="B24" i="7" s="1"/>
  <c r="K49" i="3"/>
  <c r="D24" i="7" s="1"/>
  <c r="J55" i="3"/>
  <c r="C30" i="7" s="1"/>
  <c r="I55" i="3"/>
  <c r="B30" i="7" s="1"/>
  <c r="K55" i="3"/>
  <c r="D30" i="7" s="1"/>
  <c r="J35" i="3"/>
  <c r="C10" i="7" s="1"/>
  <c r="I35" i="3"/>
  <c r="B10" i="7" s="1"/>
  <c r="K35" i="3"/>
  <c r="D10" i="7" s="1"/>
  <c r="I36" i="3"/>
  <c r="B11" i="7" s="1"/>
  <c r="K36" i="3"/>
  <c r="D11" i="7" s="1"/>
  <c r="J36" i="3"/>
  <c r="C11" i="7" s="1"/>
  <c r="I40" i="3"/>
  <c r="B15" i="7" s="1"/>
  <c r="K40" i="3"/>
  <c r="D15" i="7" s="1"/>
  <c r="J40" i="3"/>
  <c r="C15" i="7" s="1"/>
  <c r="I42" i="3"/>
  <c r="B17" i="7" s="1"/>
  <c r="K42" i="3"/>
  <c r="D17" i="7" s="1"/>
  <c r="J42" i="3"/>
  <c r="C17" i="7" s="1"/>
  <c r="I44" i="3"/>
  <c r="B19" i="7" s="1"/>
  <c r="K44" i="3"/>
  <c r="D19" i="7" s="1"/>
  <c r="J44" i="3"/>
  <c r="C19" i="7" s="1"/>
  <c r="I48" i="3"/>
  <c r="B23" i="7" s="1"/>
  <c r="K48" i="3"/>
  <c r="D23" i="7" s="1"/>
  <c r="J48" i="3"/>
  <c r="C23" i="7" s="1"/>
  <c r="I50" i="3"/>
  <c r="B25" i="7" s="1"/>
  <c r="K50" i="3"/>
  <c r="D25" i="7" s="1"/>
  <c r="J50" i="3"/>
  <c r="C25" i="7" s="1"/>
  <c r="I52" i="3"/>
  <c r="B27" i="7" s="1"/>
  <c r="K52" i="3"/>
  <c r="D27" i="7" s="1"/>
  <c r="J52" i="3"/>
  <c r="C27" i="7" s="1"/>
  <c r="I54" i="3"/>
  <c r="B29" i="7" s="1"/>
  <c r="K54" i="3"/>
  <c r="D29" i="7" s="1"/>
  <c r="J54" i="3"/>
  <c r="C29" i="7" s="1"/>
  <c r="J39" i="3"/>
  <c r="C14" i="7" s="1"/>
  <c r="I39" i="3"/>
  <c r="B14" i="7" s="1"/>
  <c r="K39" i="3"/>
  <c r="D14" i="7" s="1"/>
  <c r="J41" i="3"/>
  <c r="C16" i="7" s="1"/>
  <c r="I41" i="3"/>
  <c r="B16" i="7" s="1"/>
  <c r="K41" i="3"/>
  <c r="D16" i="7" s="1"/>
  <c r="J51" i="3"/>
  <c r="C26" i="7" s="1"/>
  <c r="I51" i="3"/>
  <c r="K51"/>
  <c r="D26" i="7" s="1"/>
  <c r="J53" i="3"/>
  <c r="C28" i="7" s="1"/>
  <c r="I53" i="3"/>
  <c r="B28" i="7" s="1"/>
  <c r="K53" i="3"/>
  <c r="D28" i="7" s="1"/>
  <c r="J57" i="3"/>
  <c r="C32" i="7" s="1"/>
  <c r="I57" i="3"/>
  <c r="K57"/>
  <c r="D32" i="7" s="1"/>
  <c r="I38" i="3"/>
  <c r="B13" i="7" s="1"/>
  <c r="K38" i="3"/>
  <c r="D13" i="7" s="1"/>
  <c r="J38" i="3"/>
  <c r="C13" i="7" s="1"/>
  <c r="I46" i="3"/>
  <c r="B21" i="7" s="1"/>
  <c r="K46" i="3"/>
  <c r="D21" i="7" s="1"/>
  <c r="J46" i="3"/>
  <c r="C21" i="7" s="1"/>
  <c r="I56" i="3"/>
  <c r="B31" i="7" s="1"/>
  <c r="K56" i="3"/>
  <c r="D31" i="7" s="1"/>
  <c r="J56" i="3"/>
  <c r="C31" i="7" s="1"/>
  <c r="I58" i="3"/>
  <c r="B33" i="7" s="1"/>
  <c r="K58" i="3"/>
  <c r="D33" i="7" s="1"/>
  <c r="J58" i="3"/>
  <c r="C33" i="7" s="1"/>
  <c r="L39" i="3"/>
  <c r="E14" i="7" s="1"/>
  <c r="L51" i="3"/>
  <c r="E26" i="7" s="1"/>
  <c r="L53" i="3"/>
  <c r="E28" i="7" s="1"/>
  <c r="L56" i="3"/>
  <c r="E31" i="7" s="1"/>
  <c r="L37" i="3"/>
  <c r="E12" i="7" s="1"/>
  <c r="L41" i="3"/>
  <c r="E16" i="7" s="1"/>
  <c r="L55" i="3"/>
  <c r="E30" i="7" s="1"/>
  <c r="L35" i="3"/>
  <c r="E10" i="7" s="1"/>
  <c r="L36" i="3"/>
  <c r="E11" i="7" s="1"/>
  <c r="L40" i="3"/>
  <c r="E15" i="7" s="1"/>
  <c r="L42" i="3"/>
  <c r="E17" i="7" s="1"/>
  <c r="L48" i="3"/>
  <c r="E23" i="7" s="1"/>
  <c r="L50" i="3"/>
  <c r="E25" i="7" s="1"/>
  <c r="L52" i="3"/>
  <c r="E27" i="7" s="1"/>
  <c r="L58" i="3"/>
  <c r="E33" i="7" s="1"/>
  <c r="S41" i="3"/>
  <c r="R37"/>
  <c r="D21" i="8"/>
  <c r="B23"/>
  <c r="P39" i="3"/>
  <c r="P37"/>
  <c r="B21" i="8"/>
  <c r="E21"/>
  <c r="K21" s="1"/>
  <c r="S37" i="3"/>
  <c r="R39"/>
  <c r="D23" i="8"/>
  <c r="Q39" i="3"/>
  <c r="C23" i="8"/>
  <c r="R41" i="3"/>
  <c r="D25" i="8"/>
  <c r="Q43" i="3"/>
  <c r="C27" i="8"/>
  <c r="B27"/>
  <c r="P43" i="3"/>
  <c r="C29" i="8"/>
  <c r="Q45" i="3"/>
  <c r="B29" i="8"/>
  <c r="P45" i="3"/>
  <c r="P47"/>
  <c r="B31" i="8"/>
  <c r="C31"/>
  <c r="Q47" i="3"/>
  <c r="Q49"/>
  <c r="C33" i="8"/>
  <c r="P49" i="3"/>
  <c r="B33" i="8"/>
  <c r="E35"/>
  <c r="K35" s="1"/>
  <c r="S51" i="3"/>
  <c r="C35" i="8"/>
  <c r="Q51" i="3"/>
  <c r="D37" i="8"/>
  <c r="R53" i="3"/>
  <c r="Q53"/>
  <c r="C37" i="8"/>
  <c r="P55" i="3"/>
  <c r="B39" i="8"/>
  <c r="E39"/>
  <c r="K39" s="1"/>
  <c r="S55" i="3"/>
  <c r="C41" i="8"/>
  <c r="Q57" i="3"/>
  <c r="D41" i="8"/>
  <c r="R57" i="3"/>
  <c r="R35"/>
  <c r="D19" i="8"/>
  <c r="P35" i="3"/>
  <c r="B19" i="8"/>
  <c r="B20"/>
  <c r="P36" i="3"/>
  <c r="D20" i="8"/>
  <c r="R36" i="3"/>
  <c r="Q38"/>
  <c r="C22" i="8"/>
  <c r="R40" i="3"/>
  <c r="D24" i="8"/>
  <c r="B24"/>
  <c r="P40" i="3"/>
  <c r="B26" i="8"/>
  <c r="P42" i="3"/>
  <c r="P44"/>
  <c r="B28" i="8"/>
  <c r="C28"/>
  <c r="Q44" i="3"/>
  <c r="Q46"/>
  <c r="C30" i="8"/>
  <c r="D30"/>
  <c r="R46" i="3"/>
  <c r="B32" i="8"/>
  <c r="P48" i="3"/>
  <c r="R48"/>
  <c r="D32" i="8"/>
  <c r="P50" i="3"/>
  <c r="B34" i="8"/>
  <c r="E34"/>
  <c r="K34" s="1"/>
  <c r="S50" i="3"/>
  <c r="P52"/>
  <c r="B36" i="8"/>
  <c r="S52" i="3"/>
  <c r="E36" i="8"/>
  <c r="K36" s="1"/>
  <c r="C38"/>
  <c r="Q54" i="3"/>
  <c r="P54"/>
  <c r="B38" i="8"/>
  <c r="E40"/>
  <c r="K40" s="1"/>
  <c r="S56" i="3"/>
  <c r="C40" i="8"/>
  <c r="Q56" i="3"/>
  <c r="E42" i="8"/>
  <c r="K42" s="1"/>
  <c r="S58" i="3"/>
  <c r="R58"/>
  <c r="D42" i="8"/>
  <c r="S44" i="3"/>
  <c r="E28" i="8"/>
  <c r="K28" s="1"/>
  <c r="S43" i="3"/>
  <c r="E27" i="8"/>
  <c r="K27" s="1"/>
  <c r="C21"/>
  <c r="Q37" i="3"/>
  <c r="C25" i="8"/>
  <c r="Q41" i="3"/>
  <c r="P41"/>
  <c r="B25" i="8"/>
  <c r="D27"/>
  <c r="R43" i="3"/>
  <c r="E29" i="8"/>
  <c r="K29" s="1"/>
  <c r="S45" i="3"/>
  <c r="R45"/>
  <c r="D29" i="8"/>
  <c r="D31"/>
  <c r="R47" i="3"/>
  <c r="E31" i="8"/>
  <c r="K31" s="1"/>
  <c r="S47" i="3"/>
  <c r="D33" i="8"/>
  <c r="R49" i="3"/>
  <c r="S49"/>
  <c r="E33" i="8"/>
  <c r="K33" s="1"/>
  <c r="D35"/>
  <c r="R51" i="3"/>
  <c r="B35" i="8"/>
  <c r="P51" i="3"/>
  <c r="E37" i="8"/>
  <c r="K37" s="1"/>
  <c r="S53" i="3"/>
  <c r="B37" i="8"/>
  <c r="P53" i="3"/>
  <c r="D39" i="8"/>
  <c r="R55" i="3"/>
  <c r="C39" i="8"/>
  <c r="Q55" i="3"/>
  <c r="B41" i="8"/>
  <c r="P57" i="3"/>
  <c r="E41" i="8"/>
  <c r="K41" s="1"/>
  <c r="S57" i="3"/>
  <c r="E19" i="8"/>
  <c r="S35" i="3"/>
  <c r="Q35"/>
  <c r="C19" i="8"/>
  <c r="S36" i="3"/>
  <c r="E20" i="8"/>
  <c r="K20" s="1"/>
  <c r="C20"/>
  <c r="Q36" i="3"/>
  <c r="R38"/>
  <c r="D22" i="8"/>
  <c r="B22"/>
  <c r="P38" i="3"/>
  <c r="C24" i="8"/>
  <c r="Q40" i="3"/>
  <c r="D26" i="8"/>
  <c r="R42" i="3"/>
  <c r="C26" i="8"/>
  <c r="Q42" i="3"/>
  <c r="D28" i="8"/>
  <c r="R44" i="3"/>
  <c r="P46"/>
  <c r="B30" i="8"/>
  <c r="E30"/>
  <c r="K30" s="1"/>
  <c r="S46" i="3"/>
  <c r="S48"/>
  <c r="E32" i="8"/>
  <c r="K32" s="1"/>
  <c r="C32"/>
  <c r="Q48" i="3"/>
  <c r="R50"/>
  <c r="D34" i="8"/>
  <c r="Q50" i="3"/>
  <c r="C34" i="8"/>
  <c r="D36"/>
  <c r="R52" i="3"/>
  <c r="C36" i="8"/>
  <c r="Q52" i="3"/>
  <c r="R54"/>
  <c r="D38" i="8"/>
  <c r="E38"/>
  <c r="K38" s="1"/>
  <c r="S54" i="3"/>
  <c r="D40" i="8"/>
  <c r="R56" i="3"/>
  <c r="B40" i="8"/>
  <c r="P56" i="3"/>
  <c r="T56" s="1"/>
  <c r="C42" i="8"/>
  <c r="Q58" i="3"/>
  <c r="B42" i="8"/>
  <c r="P58" i="3"/>
  <c r="S38"/>
  <c r="E22" i="8"/>
  <c r="K22" s="1"/>
  <c r="M57" i="3" l="1"/>
  <c r="F32" i="7" s="1"/>
  <c r="B32"/>
  <c r="M51" i="3"/>
  <c r="F26" i="7" s="1"/>
  <c r="B26"/>
  <c r="M47" i="3"/>
  <c r="F22" i="7" s="1"/>
  <c r="B22"/>
  <c r="M43" i="3"/>
  <c r="F18" i="7" s="1"/>
  <c r="B18"/>
  <c r="M56" i="3"/>
  <c r="F31" i="7" s="1"/>
  <c r="M38" i="3"/>
  <c r="F13" i="7" s="1"/>
  <c r="M39" i="3"/>
  <c r="F14" i="7" s="1"/>
  <c r="M54" i="3"/>
  <c r="F29" i="7" s="1"/>
  <c r="M50" i="3"/>
  <c r="F25" i="7" s="1"/>
  <c r="M44" i="3"/>
  <c r="F19" i="7" s="1"/>
  <c r="M40" i="3"/>
  <c r="F15" i="7" s="1"/>
  <c r="M55" i="3"/>
  <c r="F30" i="7" s="1"/>
  <c r="M58" i="3"/>
  <c r="F33" i="7" s="1"/>
  <c r="M46" i="3"/>
  <c r="F21" i="7" s="1"/>
  <c r="M53" i="3"/>
  <c r="F28" i="7" s="1"/>
  <c r="M41" i="3"/>
  <c r="F16" i="7" s="1"/>
  <c r="M52" i="3"/>
  <c r="F27" i="7" s="1"/>
  <c r="M48" i="3"/>
  <c r="F23" i="7" s="1"/>
  <c r="M42" i="3"/>
  <c r="F17" i="7" s="1"/>
  <c r="M36" i="3"/>
  <c r="F11" i="7" s="1"/>
  <c r="M35" i="3"/>
  <c r="F10" i="7" s="1"/>
  <c r="M49" i="3"/>
  <c r="F24" i="7" s="1"/>
  <c r="M45" i="3"/>
  <c r="F20" i="7" s="1"/>
  <c r="M37" i="3"/>
  <c r="F12" i="7" s="1"/>
  <c r="T53" i="3"/>
  <c r="T58"/>
  <c r="F30" i="8"/>
  <c r="K19"/>
  <c r="K43" s="1"/>
  <c r="E43"/>
  <c r="E74" s="1"/>
  <c r="F35"/>
  <c r="F25"/>
  <c r="F36"/>
  <c r="F32"/>
  <c r="F24"/>
  <c r="F20"/>
  <c r="F19"/>
  <c r="B43"/>
  <c r="F21"/>
  <c r="T46" i="3"/>
  <c r="T38"/>
  <c r="C43" i="8"/>
  <c r="T51" i="3"/>
  <c r="T41"/>
  <c r="T50"/>
  <c r="T44"/>
  <c r="T42"/>
  <c r="D43" i="8"/>
  <c r="T55" i="3"/>
  <c r="T49"/>
  <c r="T45"/>
  <c r="T43"/>
  <c r="T39"/>
  <c r="F42" i="8"/>
  <c r="F40"/>
  <c r="F22"/>
  <c r="F41"/>
  <c r="F37"/>
  <c r="F38"/>
  <c r="F34"/>
  <c r="F28"/>
  <c r="F26"/>
  <c r="F39"/>
  <c r="F33"/>
  <c r="F31"/>
  <c r="F29"/>
  <c r="F27"/>
  <c r="F23"/>
  <c r="T57" i="3"/>
  <c r="T54"/>
  <c r="T52"/>
  <c r="T48"/>
  <c r="T40"/>
  <c r="T36"/>
  <c r="T35"/>
  <c r="T47"/>
  <c r="T37"/>
  <c r="O14" i="7" l="1"/>
  <c r="I14"/>
  <c r="K18"/>
  <c r="Q18"/>
  <c r="N18"/>
  <c r="H18"/>
  <c r="K20"/>
  <c r="Q20"/>
  <c r="O20"/>
  <c r="I20"/>
  <c r="K22"/>
  <c r="Q22"/>
  <c r="N24"/>
  <c r="H24"/>
  <c r="I30"/>
  <c r="O30"/>
  <c r="J10"/>
  <c r="P10"/>
  <c r="I17"/>
  <c r="O17"/>
  <c r="J17"/>
  <c r="P17"/>
  <c r="H19"/>
  <c r="N19"/>
  <c r="Q19"/>
  <c r="K19"/>
  <c r="K21"/>
  <c r="Q21"/>
  <c r="J23"/>
  <c r="P23"/>
  <c r="P29"/>
  <c r="J29"/>
  <c r="N16"/>
  <c r="H16"/>
  <c r="P16"/>
  <c r="J16"/>
  <c r="J28"/>
  <c r="P28"/>
  <c r="I13"/>
  <c r="O13"/>
  <c r="K15"/>
  <c r="Q15"/>
  <c r="P14"/>
  <c r="J14"/>
  <c r="Q14"/>
  <c r="K14"/>
  <c r="O18"/>
  <c r="I18"/>
  <c r="N20"/>
  <c r="H20"/>
  <c r="N22"/>
  <c r="H22"/>
  <c r="P22"/>
  <c r="J22"/>
  <c r="I24"/>
  <c r="O24"/>
  <c r="Q26"/>
  <c r="K26"/>
  <c r="N30"/>
  <c r="H30"/>
  <c r="H15"/>
  <c r="N15"/>
  <c r="H17"/>
  <c r="N17"/>
  <c r="P19"/>
  <c r="J19"/>
  <c r="I19"/>
  <c r="O19"/>
  <c r="O25"/>
  <c r="I25"/>
  <c r="P25"/>
  <c r="J25"/>
  <c r="N29"/>
  <c r="H29"/>
  <c r="K16"/>
  <c r="Q16"/>
  <c r="N26"/>
  <c r="H26"/>
  <c r="H28"/>
  <c r="N28"/>
  <c r="N32"/>
  <c r="H32"/>
  <c r="J32"/>
  <c r="P32"/>
  <c r="B60" i="8"/>
  <c r="B53"/>
  <c r="Q10" i="7"/>
  <c r="K10"/>
  <c r="P13"/>
  <c r="J13"/>
  <c r="K23"/>
  <c r="Q23"/>
  <c r="I33"/>
  <c r="O33"/>
  <c r="J33"/>
  <c r="P33"/>
  <c r="I21"/>
  <c r="O21"/>
  <c r="P31"/>
  <c r="J31"/>
  <c r="N33"/>
  <c r="H33"/>
  <c r="I12"/>
  <c r="O12"/>
  <c r="H12"/>
  <c r="N12"/>
  <c r="I22"/>
  <c r="O22"/>
  <c r="J30"/>
  <c r="P30"/>
  <c r="Q32"/>
  <c r="K32"/>
  <c r="H10"/>
  <c r="N10"/>
  <c r="H11"/>
  <c r="N11"/>
  <c r="Q13"/>
  <c r="K13"/>
  <c r="O15"/>
  <c r="I15"/>
  <c r="N23"/>
  <c r="H23"/>
  <c r="N25"/>
  <c r="H25"/>
  <c r="H27"/>
  <c r="N27"/>
  <c r="I27"/>
  <c r="O27"/>
  <c r="K29"/>
  <c r="Q29"/>
  <c r="O16"/>
  <c r="I16"/>
  <c r="I26"/>
  <c r="O26"/>
  <c r="J26"/>
  <c r="P26"/>
  <c r="O28"/>
  <c r="I28"/>
  <c r="O32"/>
  <c r="I32"/>
  <c r="K11"/>
  <c r="Q11"/>
  <c r="N21"/>
  <c r="H21"/>
  <c r="P21"/>
  <c r="J21"/>
  <c r="H14"/>
  <c r="N14"/>
  <c r="P12"/>
  <c r="J12"/>
  <c r="P18"/>
  <c r="J18"/>
  <c r="P20"/>
  <c r="J20"/>
  <c r="Q24"/>
  <c r="K24"/>
  <c r="J24"/>
  <c r="P24"/>
  <c r="Q28"/>
  <c r="K28"/>
  <c r="I10"/>
  <c r="O10"/>
  <c r="I11"/>
  <c r="O11"/>
  <c r="J11"/>
  <c r="P11"/>
  <c r="P15"/>
  <c r="J15"/>
  <c r="I23"/>
  <c r="O23"/>
  <c r="J27"/>
  <c r="P27"/>
  <c r="I29"/>
  <c r="O29"/>
  <c r="Q31"/>
  <c r="K31"/>
  <c r="Q12"/>
  <c r="K12"/>
  <c r="K30"/>
  <c r="Q30"/>
  <c r="F74" i="8"/>
  <c r="E76"/>
  <c r="F76" s="1"/>
  <c r="G76" s="1"/>
  <c r="H13" i="7"/>
  <c r="N13"/>
  <c r="K17"/>
  <c r="Q17"/>
  <c r="Q27"/>
  <c r="K27"/>
  <c r="I31"/>
  <c r="O31"/>
  <c r="Q33"/>
  <c r="K33"/>
  <c r="K25"/>
  <c r="Q25"/>
  <c r="H31"/>
  <c r="N31"/>
  <c r="T59" i="3"/>
  <c r="F43" i="8"/>
  <c r="F46"/>
  <c r="L14" i="7" l="1"/>
  <c r="L31"/>
  <c r="T31" s="1"/>
  <c r="L13"/>
  <c r="R13" s="1"/>
  <c r="U13" s="1"/>
  <c r="L12"/>
  <c r="R12" s="1"/>
  <c r="U12" s="1"/>
  <c r="L28"/>
  <c r="T28" s="1"/>
  <c r="L15"/>
  <c r="R15" s="1"/>
  <c r="U15" s="1"/>
  <c r="G74" i="8"/>
  <c r="F77"/>
  <c r="R14" i="7"/>
  <c r="U14" s="1"/>
  <c r="T14"/>
  <c r="E60" i="8"/>
  <c r="C60"/>
  <c r="J35"/>
  <c r="J25"/>
  <c r="J36"/>
  <c r="J32"/>
  <c r="J19"/>
  <c r="J22"/>
  <c r="J37"/>
  <c r="J28"/>
  <c r="J26"/>
  <c r="J33"/>
  <c r="J31"/>
  <c r="J27"/>
  <c r="J23"/>
  <c r="J30"/>
  <c r="J24"/>
  <c r="J20"/>
  <c r="J21"/>
  <c r="J42"/>
  <c r="J40"/>
  <c r="J41"/>
  <c r="P41" s="1"/>
  <c r="J38"/>
  <c r="J34"/>
  <c r="J39"/>
  <c r="J29"/>
  <c r="E53"/>
  <c r="C53"/>
  <c r="L27" i="7"/>
  <c r="L11"/>
  <c r="L10"/>
  <c r="L17"/>
  <c r="L19"/>
  <c r="L21"/>
  <c r="L25"/>
  <c r="L23"/>
  <c r="L33"/>
  <c r="L32"/>
  <c r="L26"/>
  <c r="L29"/>
  <c r="L30"/>
  <c r="L22"/>
  <c r="L20"/>
  <c r="L16"/>
  <c r="L24"/>
  <c r="L18"/>
  <c r="T12" l="1"/>
  <c r="T15"/>
  <c r="R31"/>
  <c r="U31" s="1"/>
  <c r="T13"/>
  <c r="R28"/>
  <c r="U28" s="1"/>
  <c r="V28" s="1"/>
  <c r="V14"/>
  <c r="T18"/>
  <c r="R18"/>
  <c r="U18" s="1"/>
  <c r="T16"/>
  <c r="R16"/>
  <c r="U16" s="1"/>
  <c r="R22"/>
  <c r="U22" s="1"/>
  <c r="T22"/>
  <c r="T29"/>
  <c r="R29"/>
  <c r="U29" s="1"/>
  <c r="T32"/>
  <c r="R32"/>
  <c r="U32" s="1"/>
  <c r="T23"/>
  <c r="R23"/>
  <c r="U23" s="1"/>
  <c r="T21"/>
  <c r="R21"/>
  <c r="U21" s="1"/>
  <c r="T17"/>
  <c r="R17"/>
  <c r="U17" s="1"/>
  <c r="T11"/>
  <c r="R11"/>
  <c r="U11" s="1"/>
  <c r="L29" i="8"/>
  <c r="P29"/>
  <c r="P34"/>
  <c r="L34"/>
  <c r="L42"/>
  <c r="P42"/>
  <c r="L20"/>
  <c r="P20"/>
  <c r="P30"/>
  <c r="L30"/>
  <c r="L27"/>
  <c r="P27"/>
  <c r="P33"/>
  <c r="L33"/>
  <c r="L28"/>
  <c r="P28"/>
  <c r="P22"/>
  <c r="L22"/>
  <c r="L32"/>
  <c r="P32"/>
  <c r="L25"/>
  <c r="P25"/>
  <c r="T24" i="7"/>
  <c r="R24"/>
  <c r="U24" s="1"/>
  <c r="R20"/>
  <c r="U20" s="1"/>
  <c r="T20"/>
  <c r="R30"/>
  <c r="U30" s="1"/>
  <c r="T30"/>
  <c r="R26"/>
  <c r="U26" s="1"/>
  <c r="T26"/>
  <c r="T33"/>
  <c r="R33"/>
  <c r="U33" s="1"/>
  <c r="T25"/>
  <c r="R25"/>
  <c r="U25" s="1"/>
  <c r="R19"/>
  <c r="U19" s="1"/>
  <c r="T19"/>
  <c r="R10"/>
  <c r="U10" s="1"/>
  <c r="T10"/>
  <c r="T27"/>
  <c r="R27"/>
  <c r="U27" s="1"/>
  <c r="L39" i="8"/>
  <c r="P39"/>
  <c r="L38"/>
  <c r="P38"/>
  <c r="L40"/>
  <c r="P40"/>
  <c r="L21"/>
  <c r="P21"/>
  <c r="P24"/>
  <c r="L24"/>
  <c r="L23"/>
  <c r="P23"/>
  <c r="L31"/>
  <c r="P31"/>
  <c r="L26"/>
  <c r="P26"/>
  <c r="P37"/>
  <c r="L37"/>
  <c r="L19"/>
  <c r="J43"/>
  <c r="P19"/>
  <c r="P36"/>
  <c r="L36"/>
  <c r="L35"/>
  <c r="P35"/>
  <c r="V15" i="7"/>
  <c r="V12"/>
  <c r="V13"/>
  <c r="V31"/>
  <c r="V10" l="1"/>
  <c r="V19"/>
  <c r="V26"/>
  <c r="V30"/>
  <c r="V20"/>
  <c r="V22"/>
  <c r="B59" i="8"/>
  <c r="B52"/>
  <c r="P45"/>
  <c r="V27" i="7"/>
  <c r="V25"/>
  <c r="V33"/>
  <c r="V24"/>
  <c r="V11"/>
  <c r="V17"/>
  <c r="V21"/>
  <c r="V23"/>
  <c r="V32"/>
  <c r="V29"/>
  <c r="V16"/>
  <c r="V18"/>
  <c r="V35" l="1"/>
  <c r="B11" i="8" s="1"/>
  <c r="B13" s="1"/>
  <c r="C52"/>
  <c r="E52"/>
  <c r="E59"/>
  <c r="C59"/>
</calcChain>
</file>

<file path=xl/comments1.xml><?xml version="1.0" encoding="utf-8"?>
<comments xmlns="http://schemas.openxmlformats.org/spreadsheetml/2006/main">
  <authors>
    <author>Jason Wallace</author>
  </authors>
  <commentList>
    <comment ref="H17" authorId="0">
      <text>
        <r>
          <rPr>
            <sz val="9"/>
            <color indexed="81"/>
            <rFont val="Calibri"/>
            <family val="2"/>
          </rPr>
          <t xml:space="preserve">= P5
</t>
        </r>
      </text>
    </comment>
    <comment ref="N17" authorId="0">
      <text>
        <r>
          <rPr>
            <sz val="9"/>
            <color indexed="81"/>
            <rFont val="Calibri"/>
            <family val="2"/>
          </rPr>
          <t xml:space="preserve">One club sponsors each Beer Blast
</t>
        </r>
      </text>
    </comment>
    <comment ref="J19" authorId="0">
      <text>
        <r>
          <rPr>
            <b/>
            <sz val="9"/>
            <color indexed="81"/>
            <rFont val="Calibri"/>
            <family val="2"/>
          </rPr>
          <t>=(B17+C17+D17)*$G$73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K19" authorId="0">
      <text>
        <r>
          <rPr>
            <b/>
            <sz val="9"/>
            <color indexed="81"/>
            <rFont val="Calibri"/>
            <family val="2"/>
          </rPr>
          <t>=E17*0.75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P19" authorId="0">
      <text>
        <r>
          <rPr>
            <b/>
            <sz val="9"/>
            <color indexed="81"/>
            <rFont val="Calibri"/>
            <family val="2"/>
          </rPr>
          <t>=(H17*$C$5)+(C$6*J17)+($C$7*K17)+($C$8*N17)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B51" authorId="0">
      <text>
        <r>
          <rPr>
            <b/>
            <sz val="9"/>
            <color indexed="81"/>
            <rFont val="Calibri"/>
            <family val="2"/>
          </rPr>
          <t xml:space="preserve">=H40 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Calibri"/>
            <family val="2"/>
          </rPr>
          <t>=C5*B48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E51" authorId="0">
      <text>
        <r>
          <rPr>
            <b/>
            <sz val="9"/>
            <color indexed="81"/>
            <rFont val="Calibri"/>
            <family val="2"/>
          </rPr>
          <t>=B48*E5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B58" authorId="0">
      <text>
        <r>
          <rPr>
            <b/>
            <sz val="9"/>
            <color indexed="81"/>
            <rFont val="Calibri"/>
            <family val="2"/>
          </rPr>
          <t>=H40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C58" authorId="0">
      <text>
        <r>
          <rPr>
            <b/>
            <sz val="9"/>
            <color indexed="81"/>
            <rFont val="Calibri"/>
            <family val="2"/>
          </rPr>
          <t>=C5*B55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E58" authorId="0">
      <text>
        <r>
          <rPr>
            <b/>
            <sz val="9"/>
            <color indexed="81"/>
            <rFont val="Calibri"/>
            <family val="2"/>
          </rPr>
          <t>=B55*F5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Gillie</author>
  </authors>
  <commentList>
    <comment ref="G27" authorId="0">
      <text>
        <r>
          <rPr>
            <sz val="9"/>
            <color indexed="81"/>
            <rFont val="Tahoma"/>
            <family val="2"/>
          </rPr>
          <t xml:space="preserve">Total Hours of Drinking: =B27*4+C27*3+D27*2+E27 Each person who comes in at 6 drinks 4 hours, comes in at 7 drinks three hours, etc. </t>
        </r>
      </text>
    </comment>
  </commentList>
</comments>
</file>

<file path=xl/sharedStrings.xml><?xml version="1.0" encoding="utf-8"?>
<sst xmlns="http://schemas.openxmlformats.org/spreadsheetml/2006/main" count="380" uniqueCount="218">
  <si>
    <t>6-7pm</t>
  </si>
  <si>
    <t>7-8pm</t>
  </si>
  <si>
    <t>8-9pm</t>
  </si>
  <si>
    <t>9-10pm</t>
  </si>
  <si>
    <t>AVERAGE</t>
  </si>
  <si>
    <t>MEDIAN</t>
  </si>
  <si>
    <t>TOTAL</t>
  </si>
  <si>
    <t>ATTENDANCE</t>
  </si>
  <si>
    <t>Leftover</t>
  </si>
  <si>
    <t>Kegs</t>
  </si>
  <si>
    <t>NA</t>
  </si>
  <si>
    <t>4-Sep*</t>
  </si>
  <si>
    <t>16-Oct**</t>
  </si>
  <si>
    <t>**may have been a problem with scanner?</t>
  </si>
  <si>
    <t>*assume similar numbers to 18-Sep</t>
  </si>
  <si>
    <t>***29 Jan data missing</t>
  </si>
  <si>
    <t>Keg Cost</t>
  </si>
  <si>
    <t>Keg $ Loss</t>
  </si>
  <si>
    <t>Keg/P</t>
  </si>
  <si>
    <t>Keg Used</t>
  </si>
  <si>
    <t>Wine Cost</t>
  </si>
  <si>
    <t>Assumptions</t>
  </si>
  <si>
    <t>average door sales per week</t>
  </si>
  <si>
    <t>75% of attendance after 9pm * $5</t>
  </si>
  <si>
    <t>25% of attendance after 9pm has paid for beer-for-the-year</t>
  </si>
  <si>
    <t>% of door sales from 6-9pm</t>
  </si>
  <si>
    <t>Long Weekend</t>
  </si>
  <si>
    <t>Jewish Holiday</t>
  </si>
  <si>
    <t>Night Class</t>
  </si>
  <si>
    <t>Admissions Event</t>
  </si>
  <si>
    <t>people stay at beer blast after they arrive</t>
  </si>
  <si>
    <t>Bottles used</t>
  </si>
  <si>
    <t>Time of Entry</t>
  </si>
  <si>
    <t>RESOURCES</t>
  </si>
  <si>
    <t>% of  Arrivals</t>
  </si>
  <si>
    <t>Time Spent (hrs)</t>
  </si>
  <si>
    <t>Total</t>
  </si>
  <si>
    <t>Total Drinking Hours</t>
  </si>
  <si>
    <t>Week</t>
  </si>
  <si>
    <t>Normal Week</t>
  </si>
  <si>
    <t>No 9pm Class</t>
  </si>
  <si>
    <t>% of arrivals (with class at 9pm)</t>
  </si>
  <si>
    <t>% of arrivals (with no 9pm class)</t>
  </si>
  <si>
    <t>7-9 Corp Presentation</t>
  </si>
  <si>
    <t>Inputs</t>
  </si>
  <si>
    <t>Effect on Attendance</t>
  </si>
  <si>
    <t>Base (Avg based on crystal ball)</t>
  </si>
  <si>
    <t>1=yes, 0 = no</t>
  </si>
  <si>
    <t>Hours of</t>
  </si>
  <si>
    <t>Drinking</t>
  </si>
  <si>
    <t>Greater Overall attendance when no night classes</t>
  </si>
  <si>
    <t>Yes</t>
  </si>
  <si>
    <t>Avg attendance under stated condition</t>
  </si>
  <si>
    <t>Coding</t>
  </si>
  <si>
    <t>Condition</t>
  </si>
  <si>
    <t>No</t>
  </si>
  <si>
    <t>Overall average attendance</t>
  </si>
  <si>
    <t>4-Sept,11-Sept, 5-Feb</t>
  </si>
  <si>
    <t>with admissions event</t>
  </si>
  <si>
    <t>without admissions event</t>
  </si>
  <si>
    <t>1=yes, 0=no</t>
  </si>
  <si>
    <t>Admission invites perspectives for GMA &amp; ABBHS</t>
  </si>
  <si>
    <t>confrence and Opening Doors for Women</t>
  </si>
  <si>
    <t>Total People Attending</t>
  </si>
  <si>
    <t>Issues Affecting Attendance</t>
  </si>
  <si>
    <t>Wine/P</t>
  </si>
  <si>
    <t>Attendance per Hour</t>
  </si>
  <si>
    <t>BB</t>
  </si>
  <si>
    <t>Cost Per Keg</t>
  </si>
  <si>
    <t>Projected Keg Consumption</t>
  </si>
  <si>
    <t>Kegs to Order</t>
  </si>
  <si>
    <t>&lt;=</t>
  </si>
  <si>
    <t>Projected Wine Consumption</t>
  </si>
  <si>
    <t>Rate of beer drinking (keg per hour per person)</t>
  </si>
  <si>
    <t>Rate of wine drinking (bottle per hour per person)</t>
  </si>
  <si>
    <t>Wine to Order</t>
  </si>
  <si>
    <t xml:space="preserve">&lt;= </t>
  </si>
  <si>
    <t>Portion of people who will drink wine</t>
  </si>
  <si>
    <t>Portion of people who will drink beer</t>
  </si>
  <si>
    <t>Cost</t>
  </si>
  <si>
    <t>Avg Keg Cost</t>
  </si>
  <si>
    <t>Constraints:</t>
  </si>
  <si>
    <t>Standard Deviation</t>
  </si>
  <si>
    <t>AVG</t>
  </si>
  <si>
    <t>St Dev</t>
  </si>
  <si>
    <t>Avg Wine Cost</t>
  </si>
  <si>
    <t>Food Cost</t>
  </si>
  <si>
    <t>Annual Supply Cost</t>
  </si>
  <si>
    <t>Total Annual Cost</t>
  </si>
  <si>
    <t>with Jewish holiday</t>
  </si>
  <si>
    <t>without Jewish holiday</t>
  </si>
  <si>
    <t>Lower overall attendance with Jewish holiday</t>
  </si>
  <si>
    <t xml:space="preserve">Yes </t>
  </si>
  <si>
    <t>1=yes,0=no</t>
  </si>
  <si>
    <t>with Midterms</t>
  </si>
  <si>
    <t>without Midterms</t>
  </si>
  <si>
    <t>with Long Weekend</t>
  </si>
  <si>
    <t>without Long Weekend</t>
  </si>
  <si>
    <t>Lower attendance on weeks of midterms</t>
  </si>
  <si>
    <t>Avg attendance under condition - overall avg attendance</t>
  </si>
  <si>
    <t>Midterms</t>
  </si>
  <si>
    <t>Full Time Students</t>
  </si>
  <si>
    <t>% of BB Attendance full time</t>
  </si>
  <si>
    <t>Average # fulltime students at BB</t>
  </si>
  <si>
    <t>% FT of students who attend BB</t>
  </si>
  <si>
    <t>Students per class</t>
  </si>
  <si>
    <t xml:space="preserve">% who spent summer in: </t>
  </si>
  <si>
    <t>Finance</t>
  </si>
  <si>
    <t>Consulting</t>
  </si>
  <si>
    <t>Marketing</t>
  </si>
  <si>
    <t>Other</t>
  </si>
  <si>
    <t># who would attend corp presentation</t>
  </si>
  <si>
    <t>Corporate Finance/IB</t>
  </si>
  <si>
    <t>Sales &amp; Trading</t>
  </si>
  <si>
    <t>General Finance</t>
  </si>
  <si>
    <t>Business Development</t>
  </si>
  <si>
    <t>Strategic Planning</t>
  </si>
  <si>
    <t>Research - Buy Side</t>
  </si>
  <si>
    <t>Investment Management</t>
  </si>
  <si>
    <t>Private Banking/Private Client Services</t>
  </si>
  <si>
    <t>Private Equity</t>
  </si>
  <si>
    <t>Research - Sell Side</t>
  </si>
  <si>
    <t>General Management/Project Management</t>
  </si>
  <si>
    <t>Structured/Project Finance</t>
  </si>
  <si>
    <t>Operations </t>
  </si>
  <si>
    <t>Social Enterprise</t>
  </si>
  <si>
    <t>Two</t>
  </si>
  <si>
    <t>People who will come at 9pm instead of earlier</t>
  </si>
  <si>
    <t>C</t>
  </si>
  <si>
    <t>F</t>
  </si>
  <si>
    <t>M</t>
  </si>
  <si>
    <t>O</t>
  </si>
  <si>
    <t>T</t>
  </si>
  <si>
    <t>None</t>
  </si>
  <si>
    <t>N</t>
  </si>
  <si>
    <t>Change in attendance flow due to corp pres.</t>
  </si>
  <si>
    <t>1st, 2nd, Last BB</t>
  </si>
  <si>
    <t>Greater Overall attendance when 1st, 2nd, Last BB</t>
  </si>
  <si>
    <t>1st, 2nd, last week</t>
  </si>
  <si>
    <t>non 1st, 2nd, last week</t>
  </si>
  <si>
    <t>1=yes, 0= no</t>
  </si>
  <si>
    <t>Fee  Constraint</t>
  </si>
  <si>
    <t>Range</t>
  </si>
  <si>
    <t>beer for year</t>
  </si>
  <si>
    <t>number of people</t>
  </si>
  <si>
    <t>Decision Variables:</t>
  </si>
  <si>
    <t>Min</t>
  </si>
  <si>
    <t>Max</t>
  </si>
  <si>
    <t>LY</t>
  </si>
  <si>
    <t>Beer For The Year</t>
  </si>
  <si>
    <t>TY</t>
  </si>
  <si>
    <t>Door Price</t>
  </si>
  <si>
    <t>Door Price After 9pm</t>
  </si>
  <si>
    <t>revenue at the door</t>
  </si>
  <si>
    <t>Charge Per Student Club</t>
  </si>
  <si>
    <t>Pay At The Door</t>
  </si>
  <si>
    <t>Student Club</t>
  </si>
  <si>
    <t>Total Revenue</t>
  </si>
  <si>
    <t>6-9pm</t>
  </si>
  <si>
    <t xml:space="preserve">Total Revenue </t>
  </si>
  <si>
    <t>Minimum</t>
  </si>
  <si>
    <t>Beer for the Year</t>
  </si>
  <si>
    <t>&gt;=</t>
  </si>
  <si>
    <t>Door - Before 9pm</t>
  </si>
  <si>
    <t>Door - After 9pm</t>
  </si>
  <si>
    <t>Student Clubs</t>
  </si>
  <si>
    <t>Maximum</t>
  </si>
  <si>
    <t>Annual Price of Attendance</t>
  </si>
  <si>
    <t>Total Cost</t>
  </si>
  <si>
    <t>=</t>
  </si>
  <si>
    <t>Total Required Revenue</t>
  </si>
  <si>
    <t>Ttl ppl pay</t>
  </si>
  <si>
    <t>$20,000 at the door for 23 beer blast</t>
  </si>
  <si>
    <t>Statistics</t>
  </si>
  <si>
    <t>Trials</t>
  </si>
  <si>
    <t>Mean</t>
  </si>
  <si>
    <t>Median</t>
  </si>
  <si>
    <t>Mode</t>
  </si>
  <si>
    <t>Variance</t>
  </si>
  <si>
    <t>Skewness</t>
  </si>
  <si>
    <t>Kurtosis</t>
  </si>
  <si>
    <t>Coeff. of Variability</t>
  </si>
  <si>
    <t>Range Width</t>
  </si>
  <si>
    <t>Mean Std. Error</t>
  </si>
  <si>
    <t>R4</t>
  </si>
  <si>
    <t>---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</si>
  <si>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</si>
  <si>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</si>
  <si>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</si>
  <si>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</si>
  <si>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</si>
  <si>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</si>
  <si>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</si>
  <si>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</si>
  <si>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</si>
  <si>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</si>
  <si>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</si>
  <si>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</si>
  <si>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</si>
  <si>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</si>
  <si>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</si>
  <si>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</si>
  <si>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</si>
  <si>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</si>
  <si>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</si>
  <si>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</si>
  <si>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</si>
  <si>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</si>
  <si>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</si>
  <si>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 xml:space="preserve">Estimated Attenance based on Crystal Ball </t>
  </si>
  <si>
    <t>Revenue Target</t>
  </si>
  <si>
    <t>Buffer for Rev --&gt; over cost</t>
  </si>
  <si>
    <t>Food</t>
  </si>
  <si>
    <t>ATTENDANCE (# who enter at a given hour)</t>
  </si>
  <si>
    <t xml:space="preserve">Week </t>
  </si>
  <si>
    <t>Entry Flows</t>
  </si>
  <si>
    <t>ATTENDANCE (Total Attendants during a given hour)</t>
  </si>
  <si>
    <t>ATTENDANCE (Total Hours of Drinkin)</t>
  </si>
</sst>
</file>

<file path=xl/styles.xml><?xml version="1.0" encoding="utf-8"?>
<styleSheet xmlns="http://schemas.openxmlformats.org/spreadsheetml/2006/main">
  <numFmts count="12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;@"/>
    <numFmt numFmtId="165" formatCode="0.0"/>
    <numFmt numFmtId="166" formatCode="#,##0.00;\-#,##0.00"/>
    <numFmt numFmtId="167" formatCode="0.0000"/>
    <numFmt numFmtId="168" formatCode="0.00000"/>
    <numFmt numFmtId="170" formatCode="_(* #,##0_);_(* \(#,##0\);_(* &quot;-&quot;??_);_(@_)"/>
    <numFmt numFmtId="182" formatCode="&quot;$&quot;#,##0"/>
    <numFmt numFmtId="183" formatCode="_(&quot;$&quot;* #,##0_);_(&quot;$&quot;* \(#,##0\);_(&quot;$&quot;* &quot;-&quot;??_);_(@_)"/>
  </numFmts>
  <fonts count="26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9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9"/>
      <color indexed="9"/>
      <name val="Arial"/>
      <family val="2"/>
    </font>
    <font>
      <b/>
      <sz val="10"/>
      <color indexed="9"/>
      <name val="Calibri"/>
      <family val="2"/>
    </font>
    <font>
      <sz val="10"/>
      <color indexed="9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9"/>
      <color indexed="9"/>
      <name val="Arial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88">
    <xf numFmtId="0" fontId="0" fillId="0" borderId="0" xfId="0"/>
    <xf numFmtId="19" fontId="0" fillId="0" borderId="1" xfId="0" applyNumberFormat="1" applyBorder="1" applyAlignment="1">
      <alignment wrapText="1"/>
    </xf>
    <xf numFmtId="16" fontId="9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16" fontId="11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44" fontId="2" fillId="0" borderId="0" xfId="2" applyFont="1" applyBorder="1" applyAlignment="1">
      <alignment horizontal="right"/>
    </xf>
    <xf numFmtId="44" fontId="10" fillId="0" borderId="0" xfId="2" applyFont="1"/>
    <xf numFmtId="164" fontId="2" fillId="0" borderId="0" xfId="0" applyNumberFormat="1" applyFont="1" applyBorder="1" applyAlignment="1">
      <alignment horizontal="left" vertical="top"/>
    </xf>
    <xf numFmtId="167" fontId="10" fillId="0" borderId="0" xfId="0" applyNumberFormat="1" applyFont="1" applyBorder="1" applyAlignment="1">
      <alignment horizontal="right"/>
    </xf>
    <xf numFmtId="44" fontId="2" fillId="0" borderId="0" xfId="2" applyFont="1" applyBorder="1" applyAlignment="1">
      <alignment horizontal="right" wrapText="1"/>
    </xf>
    <xf numFmtId="44" fontId="12" fillId="0" borderId="0" xfId="2" applyFont="1" applyAlignment="1">
      <alignment horizontal="right"/>
    </xf>
    <xf numFmtId="44" fontId="12" fillId="0" borderId="0" xfId="2" applyFont="1" applyAlignment="1">
      <alignment horizontal="right" wrapText="1"/>
    </xf>
    <xf numFmtId="44" fontId="2" fillId="0" borderId="0" xfId="2" applyFont="1"/>
    <xf numFmtId="0" fontId="10" fillId="0" borderId="0" xfId="0" applyFont="1" applyBorder="1"/>
    <xf numFmtId="2" fontId="10" fillId="0" borderId="0" xfId="0" applyNumberFormat="1" applyFont="1" applyBorder="1"/>
    <xf numFmtId="8" fontId="10" fillId="0" borderId="0" xfId="0" applyNumberFormat="1" applyFont="1"/>
    <xf numFmtId="164" fontId="2" fillId="0" borderId="0" xfId="0" applyNumberFormat="1" applyFont="1" applyFill="1" applyBorder="1" applyAlignment="1">
      <alignment horizontal="left" vertical="top"/>
    </xf>
    <xf numFmtId="164" fontId="10" fillId="0" borderId="2" xfId="0" applyNumberFormat="1" applyFont="1" applyBorder="1"/>
    <xf numFmtId="1" fontId="10" fillId="0" borderId="2" xfId="0" applyNumberFormat="1" applyFont="1" applyBorder="1"/>
    <xf numFmtId="2" fontId="10" fillId="0" borderId="2" xfId="0" applyNumberFormat="1" applyFont="1" applyBorder="1"/>
    <xf numFmtId="165" fontId="10" fillId="0" borderId="2" xfId="0" applyNumberFormat="1" applyFont="1" applyBorder="1"/>
    <xf numFmtId="168" fontId="10" fillId="0" borderId="2" xfId="0" applyNumberFormat="1" applyFont="1" applyBorder="1"/>
    <xf numFmtId="44" fontId="10" fillId="0" borderId="2" xfId="2" applyFont="1" applyBorder="1"/>
    <xf numFmtId="9" fontId="10" fillId="0" borderId="0" xfId="3" applyFont="1"/>
    <xf numFmtId="43" fontId="10" fillId="0" borderId="0" xfId="0" applyNumberFormat="1" applyFont="1"/>
    <xf numFmtId="6" fontId="10" fillId="0" borderId="0" xfId="0" applyNumberFormat="1" applyFont="1"/>
    <xf numFmtId="170" fontId="10" fillId="0" borderId="0" xfId="1" applyNumberFormat="1" applyFont="1"/>
    <xf numFmtId="0" fontId="10" fillId="0" borderId="0" xfId="0" applyFont="1" applyAlignment="1">
      <alignment horizontal="right"/>
    </xf>
    <xf numFmtId="9" fontId="10" fillId="0" borderId="0" xfId="0" applyNumberFormat="1" applyFont="1"/>
    <xf numFmtId="0" fontId="10" fillId="0" borderId="0" xfId="0" applyNumberFormat="1" applyFont="1"/>
    <xf numFmtId="1" fontId="10" fillId="0" borderId="0" xfId="0" applyNumberFormat="1" applyFont="1"/>
    <xf numFmtId="170" fontId="10" fillId="0" borderId="2" xfId="0" applyNumberFormat="1" applyFont="1" applyBorder="1"/>
    <xf numFmtId="0" fontId="13" fillId="0" borderId="0" xfId="0" applyFont="1"/>
    <xf numFmtId="1" fontId="13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right"/>
    </xf>
    <xf numFmtId="1" fontId="14" fillId="0" borderId="0" xfId="0" applyNumberFormat="1" applyFont="1"/>
    <xf numFmtId="164" fontId="2" fillId="3" borderId="0" xfId="0" applyNumberFormat="1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" fontId="10" fillId="3" borderId="0" xfId="0" applyNumberFormat="1" applyFont="1" applyFill="1" applyBorder="1" applyAlignment="1">
      <alignment horizontal="right"/>
    </xf>
    <xf numFmtId="164" fontId="10" fillId="3" borderId="0" xfId="0" applyNumberFormat="1" applyFont="1" applyFill="1"/>
    <xf numFmtId="9" fontId="10" fillId="3" borderId="0" xfId="3" applyFont="1" applyFill="1"/>
    <xf numFmtId="0" fontId="10" fillId="3" borderId="0" xfId="0" applyFont="1" applyFill="1"/>
    <xf numFmtId="1" fontId="14" fillId="0" borderId="0" xfId="0" applyNumberFormat="1" applyFont="1" applyAlignment="1">
      <alignment horizontal="center" wrapText="1"/>
    </xf>
    <xf numFmtId="164" fontId="15" fillId="4" borderId="0" xfId="0" applyNumberFormat="1" applyFont="1" applyFill="1"/>
    <xf numFmtId="9" fontId="15" fillId="4" borderId="0" xfId="3" applyFont="1" applyFill="1"/>
    <xf numFmtId="0" fontId="15" fillId="4" borderId="0" xfId="0" applyFont="1" applyFill="1"/>
    <xf numFmtId="0" fontId="14" fillId="3" borderId="0" xfId="0" applyFont="1" applyFill="1" applyAlignment="1">
      <alignment horizontal="center" wrapText="1"/>
    </xf>
    <xf numFmtId="0" fontId="13" fillId="3" borderId="0" xfId="0" applyFont="1" applyFill="1"/>
    <xf numFmtId="1" fontId="13" fillId="3" borderId="0" xfId="0" applyNumberFormat="1" applyFont="1" applyFill="1"/>
    <xf numFmtId="0" fontId="16" fillId="4" borderId="0" xfId="0" applyFont="1" applyFill="1" applyAlignment="1">
      <alignment horizontal="center" wrapText="1"/>
    </xf>
    <xf numFmtId="0" fontId="17" fillId="4" borderId="0" xfId="0" applyFont="1" applyFill="1"/>
    <xf numFmtId="0" fontId="13" fillId="0" borderId="0" xfId="0" applyFont="1" applyFill="1"/>
    <xf numFmtId="1" fontId="17" fillId="4" borderId="0" xfId="0" applyNumberFormat="1" applyFont="1" applyFill="1"/>
    <xf numFmtId="164" fontId="15" fillId="4" borderId="0" xfId="0" applyNumberFormat="1" applyFont="1" applyFill="1" applyBorder="1" applyAlignment="1">
      <alignment horizontal="left" vertical="top"/>
    </xf>
    <xf numFmtId="0" fontId="15" fillId="4" borderId="0" xfId="0" applyFont="1" applyFill="1" applyBorder="1" applyAlignment="1">
      <alignment horizontal="right"/>
    </xf>
    <xf numFmtId="1" fontId="10" fillId="0" borderId="0" xfId="0" applyNumberFormat="1" applyFont="1" applyAlignment="1">
      <alignment horizontal="right"/>
    </xf>
    <xf numFmtId="164" fontId="11" fillId="0" borderId="0" xfId="0" applyNumberFormat="1" applyFont="1"/>
    <xf numFmtId="1" fontId="13" fillId="5" borderId="0" xfId="0" applyNumberFormat="1" applyFont="1" applyFill="1"/>
    <xf numFmtId="0" fontId="13" fillId="0" borderId="3" xfId="0" applyFont="1" applyBorder="1"/>
    <xf numFmtId="0" fontId="13" fillId="0" borderId="4" xfId="0" applyFont="1" applyBorder="1"/>
    <xf numFmtId="16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43" fontId="14" fillId="0" borderId="0" xfId="1" applyFont="1" applyBorder="1" applyAlignment="1">
      <alignment horizontal="center"/>
    </xf>
    <xf numFmtId="9" fontId="14" fillId="0" borderId="0" xfId="0" applyNumberFormat="1" applyFont="1" applyBorder="1" applyAlignment="1">
      <alignment horizontal="center"/>
    </xf>
    <xf numFmtId="0" fontId="13" fillId="0" borderId="5" xfId="0" applyFont="1" applyBorder="1"/>
    <xf numFmtId="1" fontId="13" fillId="0" borderId="4" xfId="0" applyNumberFormat="1" applyFont="1" applyBorder="1"/>
    <xf numFmtId="1" fontId="13" fillId="0" borderId="0" xfId="0" applyNumberFormat="1" applyFont="1" applyBorder="1"/>
    <xf numFmtId="1" fontId="13" fillId="0" borderId="5" xfId="0" applyNumberFormat="1" applyFont="1" applyBorder="1"/>
    <xf numFmtId="0" fontId="13" fillId="0" borderId="6" xfId="0" applyFont="1" applyBorder="1"/>
    <xf numFmtId="1" fontId="13" fillId="0" borderId="7" xfId="0" applyNumberFormat="1" applyFont="1" applyBorder="1"/>
    <xf numFmtId="1" fontId="13" fillId="0" borderId="8" xfId="0" applyNumberFormat="1" applyFont="1" applyBorder="1"/>
    <xf numFmtId="0" fontId="13" fillId="6" borderId="0" xfId="0" applyFont="1" applyFill="1"/>
    <xf numFmtId="0" fontId="14" fillId="0" borderId="4" xfId="0" applyFont="1" applyBorder="1"/>
    <xf numFmtId="0" fontId="13" fillId="0" borderId="0" xfId="0" applyFont="1" applyAlignment="1">
      <alignment horizontal="left"/>
    </xf>
    <xf numFmtId="16" fontId="14" fillId="0" borderId="4" xfId="0" applyNumberFormat="1" applyFont="1" applyBorder="1" applyAlignment="1">
      <alignment horizontal="center"/>
    </xf>
    <xf numFmtId="0" fontId="13" fillId="7" borderId="0" xfId="0" applyFont="1" applyFill="1" applyAlignment="1">
      <alignment horizontal="left"/>
    </xf>
    <xf numFmtId="0" fontId="14" fillId="0" borderId="10" xfId="0" applyFont="1" applyBorder="1"/>
    <xf numFmtId="0" fontId="13" fillId="2" borderId="0" xfId="0" applyFont="1" applyFill="1" applyAlignment="1">
      <alignment horizontal="left"/>
    </xf>
    <xf numFmtId="2" fontId="13" fillId="0" borderId="4" xfId="0" applyNumberFormat="1" applyFont="1" applyBorder="1"/>
    <xf numFmtId="2" fontId="13" fillId="0" borderId="6" xfId="0" applyNumberFormat="1" applyFont="1" applyBorder="1"/>
    <xf numFmtId="2" fontId="13" fillId="0" borderId="0" xfId="0" applyNumberFormat="1" applyFont="1" applyBorder="1"/>
    <xf numFmtId="2" fontId="13" fillId="0" borderId="7" xfId="0" applyNumberFormat="1" applyFont="1" applyBorder="1"/>
    <xf numFmtId="2" fontId="13" fillId="0" borderId="5" xfId="0" applyNumberFormat="1" applyFont="1" applyBorder="1"/>
    <xf numFmtId="2" fontId="13" fillId="0" borderId="8" xfId="0" applyNumberFormat="1" applyFont="1" applyBorder="1"/>
    <xf numFmtId="44" fontId="10" fillId="0" borderId="2" xfId="0" applyNumberFormat="1" applyFont="1" applyBorder="1"/>
    <xf numFmtId="44" fontId="13" fillId="0" borderId="0" xfId="2" applyFont="1"/>
    <xf numFmtId="44" fontId="13" fillId="0" borderId="11" xfId="0" applyNumberFormat="1" applyFont="1" applyBorder="1"/>
    <xf numFmtId="44" fontId="13" fillId="0" borderId="12" xfId="0" applyNumberFormat="1" applyFont="1" applyBorder="1"/>
    <xf numFmtId="0" fontId="13" fillId="0" borderId="0" xfId="0" applyFont="1" applyBorder="1"/>
    <xf numFmtId="1" fontId="10" fillId="0" borderId="0" xfId="0" applyNumberFormat="1" applyFont="1" applyBorder="1"/>
    <xf numFmtId="164" fontId="14" fillId="0" borderId="3" xfId="0" applyNumberFormat="1" applyFont="1" applyBorder="1"/>
    <xf numFmtId="1" fontId="13" fillId="0" borderId="13" xfId="0" applyNumberFormat="1" applyFont="1" applyBorder="1"/>
    <xf numFmtId="1" fontId="13" fillId="0" borderId="9" xfId="0" applyNumberFormat="1" applyFont="1" applyBorder="1"/>
    <xf numFmtId="164" fontId="14" fillId="0" borderId="6" xfId="0" applyNumberFormat="1" applyFont="1" applyBorder="1"/>
    <xf numFmtId="0" fontId="14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2" fontId="13" fillId="0" borderId="14" xfId="0" applyNumberFormat="1" applyFont="1" applyBorder="1"/>
    <xf numFmtId="44" fontId="13" fillId="0" borderId="0" xfId="0" applyNumberFormat="1" applyFont="1" applyAlignment="1">
      <alignment horizontal="center"/>
    </xf>
    <xf numFmtId="8" fontId="13" fillId="0" borderId="0" xfId="2" applyNumberFormat="1" applyFont="1" applyAlignment="1">
      <alignment horizontal="center"/>
    </xf>
    <xf numFmtId="164" fontId="2" fillId="8" borderId="0" xfId="0" applyNumberFormat="1" applyFont="1" applyFill="1" applyBorder="1" applyAlignment="1">
      <alignment horizontal="left" vertical="top"/>
    </xf>
    <xf numFmtId="0" fontId="10" fillId="8" borderId="0" xfId="0" applyFont="1" applyFill="1" applyBorder="1"/>
    <xf numFmtId="164" fontId="10" fillId="9" borderId="0" xfId="0" applyNumberFormat="1" applyFont="1" applyFill="1"/>
    <xf numFmtId="0" fontId="11" fillId="9" borderId="0" xfId="0" applyFont="1" applyFill="1" applyAlignment="1">
      <alignment horizontal="center"/>
    </xf>
    <xf numFmtId="1" fontId="10" fillId="9" borderId="0" xfId="0" applyNumberFormat="1" applyFont="1" applyFill="1" applyAlignment="1">
      <alignment horizontal="right"/>
    </xf>
    <xf numFmtId="0" fontId="14" fillId="9" borderId="0" xfId="0" applyFont="1" applyFill="1" applyAlignment="1">
      <alignment horizontal="center" wrapText="1"/>
    </xf>
    <xf numFmtId="0" fontId="13" fillId="9" borderId="0" xfId="0" applyFont="1" applyFill="1"/>
    <xf numFmtId="1" fontId="13" fillId="9" borderId="0" xfId="0" applyNumberFormat="1" applyFont="1" applyFill="1"/>
    <xf numFmtId="164" fontId="10" fillId="10" borderId="0" xfId="0" applyNumberFormat="1" applyFont="1" applyFill="1"/>
    <xf numFmtId="0" fontId="11" fillId="10" borderId="0" xfId="0" applyFont="1" applyFill="1" applyAlignment="1">
      <alignment horizontal="center"/>
    </xf>
    <xf numFmtId="1" fontId="10" fillId="10" borderId="0" xfId="0" applyNumberFormat="1" applyFont="1" applyFill="1" applyAlignment="1">
      <alignment horizontal="right"/>
    </xf>
    <xf numFmtId="164" fontId="2" fillId="10" borderId="0" xfId="0" applyNumberFormat="1" applyFont="1" applyFill="1" applyBorder="1" applyAlignment="1">
      <alignment horizontal="left" vertical="top"/>
    </xf>
    <xf numFmtId="0" fontId="10" fillId="10" borderId="0" xfId="0" applyFont="1" applyFill="1" applyBorder="1" applyAlignment="1">
      <alignment horizontal="right"/>
    </xf>
    <xf numFmtId="164" fontId="2" fillId="7" borderId="0" xfId="0" applyNumberFormat="1" applyFont="1" applyFill="1" applyBorder="1" applyAlignment="1">
      <alignment horizontal="left" vertical="top"/>
    </xf>
    <xf numFmtId="0" fontId="10" fillId="7" borderId="0" xfId="0" applyFont="1" applyFill="1" applyBorder="1" applyAlignment="1">
      <alignment horizontal="right"/>
    </xf>
    <xf numFmtId="164" fontId="10" fillId="7" borderId="0" xfId="0" applyNumberFormat="1" applyFont="1" applyFill="1"/>
    <xf numFmtId="0" fontId="11" fillId="7" borderId="0" xfId="0" applyFont="1" applyFill="1" applyAlignment="1">
      <alignment horizontal="center"/>
    </xf>
    <xf numFmtId="1" fontId="10" fillId="7" borderId="0" xfId="0" applyNumberFormat="1" applyFont="1" applyFill="1" applyAlignment="1">
      <alignment horizontal="right"/>
    </xf>
    <xf numFmtId="0" fontId="14" fillId="7" borderId="0" xfId="0" applyFont="1" applyFill="1" applyAlignment="1">
      <alignment horizontal="center" wrapText="1"/>
    </xf>
    <xf numFmtId="0" fontId="13" fillId="7" borderId="0" xfId="0" applyFont="1" applyFill="1"/>
    <xf numFmtId="0" fontId="14" fillId="10" borderId="0" xfId="0" applyFont="1" applyFill="1" applyAlignment="1">
      <alignment horizontal="center" wrapText="1"/>
    </xf>
    <xf numFmtId="0" fontId="13" fillId="10" borderId="0" xfId="0" applyFont="1" applyFill="1"/>
    <xf numFmtId="1" fontId="13" fillId="10" borderId="0" xfId="0" applyNumberFormat="1" applyFont="1" applyFill="1"/>
    <xf numFmtId="1" fontId="13" fillId="7" borderId="0" xfId="0" applyNumberFormat="1" applyFont="1" applyFill="1"/>
    <xf numFmtId="0" fontId="14" fillId="0" borderId="0" xfId="0" applyFont="1" applyAlignment="1">
      <alignment horizontal="left"/>
    </xf>
    <xf numFmtId="9" fontId="14" fillId="0" borderId="0" xfId="0" applyNumberFormat="1" applyFont="1" applyAlignment="1">
      <alignment horizontal="left"/>
    </xf>
    <xf numFmtId="1" fontId="14" fillId="0" borderId="0" xfId="0" applyNumberFormat="1" applyFont="1" applyAlignment="1">
      <alignment horizontal="left"/>
    </xf>
    <xf numFmtId="9" fontId="14" fillId="0" borderId="0" xfId="3" applyFont="1" applyAlignment="1">
      <alignment horizontal="left"/>
    </xf>
    <xf numFmtId="9" fontId="0" fillId="0" borderId="0" xfId="0" applyNumberFormat="1"/>
    <xf numFmtId="0" fontId="14" fillId="5" borderId="0" xfId="0" applyFont="1" applyFill="1" applyAlignment="1">
      <alignment horizontal="left"/>
    </xf>
    <xf numFmtId="9" fontId="14" fillId="5" borderId="0" xfId="0" applyNumberFormat="1" applyFont="1" applyFill="1" applyAlignment="1">
      <alignment horizontal="center"/>
    </xf>
    <xf numFmtId="0" fontId="0" fillId="11" borderId="0" xfId="0" applyFill="1"/>
    <xf numFmtId="9" fontId="0" fillId="11" borderId="0" xfId="0" applyNumberFormat="1" applyFill="1"/>
    <xf numFmtId="0" fontId="0" fillId="5" borderId="0" xfId="0" applyFill="1"/>
    <xf numFmtId="9" fontId="0" fillId="5" borderId="0" xfId="0" applyNumberFormat="1" applyFill="1"/>
    <xf numFmtId="0" fontId="14" fillId="11" borderId="0" xfId="0" applyFont="1" applyFill="1" applyAlignment="1">
      <alignment horizontal="left"/>
    </xf>
    <xf numFmtId="9" fontId="14" fillId="11" borderId="0" xfId="0" applyNumberFormat="1" applyFont="1" applyFill="1" applyAlignment="1">
      <alignment horizontal="center"/>
    </xf>
    <xf numFmtId="0" fontId="0" fillId="12" borderId="0" xfId="0" applyFill="1"/>
    <xf numFmtId="9" fontId="0" fillId="12" borderId="0" xfId="0" applyNumberFormat="1" applyFill="1"/>
    <xf numFmtId="0" fontId="14" fillId="12" borderId="0" xfId="0" applyFont="1" applyFill="1" applyAlignment="1">
      <alignment horizontal="left"/>
    </xf>
    <xf numFmtId="9" fontId="14" fillId="12" borderId="0" xfId="0" applyNumberFormat="1" applyFont="1" applyFill="1" applyAlignment="1">
      <alignment horizontal="center"/>
    </xf>
    <xf numFmtId="1" fontId="14" fillId="5" borderId="0" xfId="0" applyNumberFormat="1" applyFont="1" applyFill="1" applyAlignment="1">
      <alignment horizontal="center"/>
    </xf>
    <xf numFmtId="1" fontId="14" fillId="11" borderId="0" xfId="0" applyNumberFormat="1" applyFont="1" applyFill="1" applyAlignment="1">
      <alignment horizontal="center"/>
    </xf>
    <xf numFmtId="1" fontId="14" fillId="12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  <xf numFmtId="0" fontId="0" fillId="6" borderId="0" xfId="0" applyFill="1"/>
    <xf numFmtId="0" fontId="14" fillId="6" borderId="0" xfId="0" applyFont="1" applyFill="1" applyAlignment="1">
      <alignment horizontal="left"/>
    </xf>
    <xf numFmtId="9" fontId="14" fillId="6" borderId="0" xfId="0" applyNumberFormat="1" applyFont="1" applyFill="1" applyAlignment="1">
      <alignment horizontal="center"/>
    </xf>
    <xf numFmtId="1" fontId="14" fillId="6" borderId="0" xfId="0" applyNumberFormat="1" applyFont="1" applyFill="1" applyAlignment="1">
      <alignment horizontal="center"/>
    </xf>
    <xf numFmtId="0" fontId="14" fillId="6" borderId="0" xfId="0" applyFont="1" applyFill="1" applyAlignment="1">
      <alignment horizontal="center" wrapText="1"/>
    </xf>
    <xf numFmtId="1" fontId="13" fillId="6" borderId="0" xfId="0" applyNumberFormat="1" applyFont="1" applyFill="1"/>
    <xf numFmtId="0" fontId="18" fillId="7" borderId="0" xfId="0" applyFont="1" applyFill="1" applyAlignment="1">
      <alignment horizontal="center" wrapText="1"/>
    </xf>
    <xf numFmtId="0" fontId="19" fillId="7" borderId="0" xfId="0" applyFont="1" applyFill="1"/>
    <xf numFmtId="1" fontId="19" fillId="7" borderId="0" xfId="0" applyNumberFormat="1" applyFont="1" applyFill="1"/>
    <xf numFmtId="0" fontId="5" fillId="4" borderId="3" xfId="0" applyFont="1" applyFill="1" applyBorder="1" applyAlignment="1">
      <alignment horizontal="centerContinuous"/>
    </xf>
    <xf numFmtId="0" fontId="5" fillId="4" borderId="9" xfId="0" applyFont="1" applyFill="1" applyBorder="1" applyAlignment="1">
      <alignment horizontal="centerContinuous"/>
    </xf>
    <xf numFmtId="0" fontId="5" fillId="4" borderId="6" xfId="0" applyFont="1" applyFill="1" applyBorder="1" applyAlignment="1">
      <alignment horizontal="centerContinuous"/>
    </xf>
    <xf numFmtId="0" fontId="5" fillId="4" borderId="8" xfId="0" applyFont="1" applyFill="1" applyBorder="1" applyAlignment="1">
      <alignment horizontal="centerContinuous"/>
    </xf>
    <xf numFmtId="0" fontId="0" fillId="0" borderId="0" xfId="0" applyAlignment="1"/>
    <xf numFmtId="0" fontId="0" fillId="3" borderId="14" xfId="0" applyFill="1" applyBorder="1" applyAlignment="1">
      <alignment horizontal="center"/>
    </xf>
    <xf numFmtId="6" fontId="0" fillId="0" borderId="0" xfId="0" applyNumberFormat="1"/>
    <xf numFmtId="182" fontId="0" fillId="5" borderId="10" xfId="0" applyNumberFormat="1" applyFill="1" applyBorder="1"/>
    <xf numFmtId="0" fontId="0" fillId="6" borderId="10" xfId="0" applyFill="1" applyBorder="1"/>
    <xf numFmtId="0" fontId="0" fillId="6" borderId="9" xfId="0" applyFill="1" applyBorder="1"/>
    <xf numFmtId="182" fontId="0" fillId="5" borderId="11" xfId="0" applyNumberFormat="1" applyFill="1" applyBorder="1"/>
    <xf numFmtId="0" fontId="0" fillId="6" borderId="11" xfId="0" applyFill="1" applyBorder="1"/>
    <xf numFmtId="0" fontId="0" fillId="6" borderId="5" xfId="0" applyFill="1" applyBorder="1"/>
    <xf numFmtId="182" fontId="0" fillId="5" borderId="14" xfId="0" applyNumberFormat="1" applyFill="1" applyBorder="1"/>
    <xf numFmtId="0" fontId="7" fillId="0" borderId="0" xfId="0" applyFont="1" applyBorder="1" applyAlignment="1">
      <alignment horizontal="center"/>
    </xf>
    <xf numFmtId="0" fontId="0" fillId="6" borderId="14" xfId="0" applyFill="1" applyBorder="1"/>
    <xf numFmtId="0" fontId="0" fillId="6" borderId="8" xfId="0" applyFill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0" fontId="7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44" fontId="6" fillId="0" borderId="10" xfId="0" applyNumberFormat="1" applyFont="1" applyBorder="1" applyAlignment="1">
      <alignment horizontal="center" wrapText="1"/>
    </xf>
    <xf numFmtId="16" fontId="7" fillId="0" borderId="0" xfId="0" applyNumberFormat="1" applyFont="1" applyBorder="1" applyAlignment="1">
      <alignment horizontal="center"/>
    </xf>
    <xf numFmtId="0" fontId="3" fillId="0" borderId="5" xfId="0" applyFont="1" applyBorder="1"/>
    <xf numFmtId="0" fontId="7" fillId="0" borderId="11" xfId="0" applyFont="1" applyBorder="1" applyAlignment="1">
      <alignment horizontal="center"/>
    </xf>
    <xf numFmtId="16" fontId="7" fillId="0" borderId="4" xfId="0" applyNumberFormat="1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38" fontId="0" fillId="0" borderId="11" xfId="0" applyNumberFormat="1" applyBorder="1" applyAlignment="1">
      <alignment horizontal="center"/>
    </xf>
    <xf numFmtId="183" fontId="25" fillId="0" borderId="11" xfId="2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4" fillId="0" borderId="8" xfId="0" applyFont="1" applyBorder="1" applyAlignment="1">
      <alignment horizontal="center"/>
    </xf>
    <xf numFmtId="183" fontId="25" fillId="0" borderId="14" xfId="2" applyNumberFormat="1" applyFont="1" applyBorder="1" applyAlignment="1">
      <alignment horizontal="center"/>
    </xf>
    <xf numFmtId="164" fontId="3" fillId="0" borderId="0" xfId="0" applyNumberFormat="1" applyFont="1" applyBorder="1"/>
    <xf numFmtId="1" fontId="3" fillId="0" borderId="0" xfId="0" applyNumberFormat="1" applyFont="1" applyBorder="1"/>
    <xf numFmtId="1" fontId="7" fillId="0" borderId="12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" fontId="7" fillId="0" borderId="15" xfId="0" applyNumberFormat="1" applyFont="1" applyFill="1" applyBorder="1" applyAlignment="1">
      <alignment horizontal="center"/>
    </xf>
    <xf numFmtId="1" fontId="3" fillId="0" borderId="0" xfId="0" applyNumberFormat="1" applyFont="1" applyFill="1" applyBorder="1"/>
    <xf numFmtId="164" fontId="3" fillId="0" borderId="0" xfId="0" applyNumberFormat="1" applyFont="1"/>
    <xf numFmtId="0" fontId="3" fillId="0" borderId="0" xfId="0" applyFont="1"/>
    <xf numFmtId="1" fontId="0" fillId="0" borderId="0" xfId="0" applyNumberFormat="1"/>
    <xf numFmtId="9" fontId="3" fillId="0" borderId="0" xfId="3" applyFont="1"/>
    <xf numFmtId="38" fontId="0" fillId="0" borderId="0" xfId="0" applyNumberFormat="1"/>
    <xf numFmtId="183" fontId="0" fillId="0" borderId="0" xfId="0" applyNumberFormat="1"/>
    <xf numFmtId="1" fontId="3" fillId="0" borderId="0" xfId="0" applyNumberFormat="1" applyFont="1"/>
    <xf numFmtId="0" fontId="6" fillId="0" borderId="16" xfId="0" applyFont="1" applyBorder="1"/>
    <xf numFmtId="182" fontId="0" fillId="0" borderId="0" xfId="0" applyNumberFormat="1"/>
    <xf numFmtId="0" fontId="0" fillId="0" borderId="0" xfId="0" applyAlignment="1">
      <alignment horizontal="left"/>
    </xf>
    <xf numFmtId="182" fontId="0" fillId="0" borderId="10" xfId="0" applyNumberFormat="1" applyBorder="1"/>
    <xf numFmtId="182" fontId="0" fillId="0" borderId="11" xfId="0" applyNumberFormat="1" applyBorder="1"/>
    <xf numFmtId="182" fontId="0" fillId="0" borderId="14" xfId="0" applyNumberFormat="1" applyBorder="1"/>
    <xf numFmtId="164" fontId="3" fillId="6" borderId="0" xfId="0" applyNumberFormat="1" applyFont="1" applyFill="1"/>
    <xf numFmtId="6" fontId="3" fillId="0" borderId="0" xfId="0" applyNumberFormat="1" applyFont="1"/>
    <xf numFmtId="6" fontId="3" fillId="7" borderId="0" xfId="0" applyNumberFormat="1" applyFont="1" applyFill="1"/>
    <xf numFmtId="9" fontId="25" fillId="0" borderId="0" xfId="3" applyFont="1"/>
    <xf numFmtId="43" fontId="3" fillId="0" borderId="0" xfId="2" applyNumberFormat="1" applyFont="1"/>
    <xf numFmtId="1" fontId="3" fillId="0" borderId="0" xfId="0" applyNumberFormat="1" applyFont="1" applyFill="1" applyBorder="1" applyAlignment="1">
      <alignment horizontal="right"/>
    </xf>
    <xf numFmtId="1" fontId="3" fillId="0" borderId="13" xfId="0" applyNumberFormat="1" applyFont="1" applyFill="1" applyBorder="1" applyAlignment="1">
      <alignment horizontal="right"/>
    </xf>
    <xf numFmtId="1" fontId="3" fillId="0" borderId="7" xfId="0" applyNumberFormat="1" applyFont="1" applyFill="1" applyBorder="1" applyAlignment="1">
      <alignment horizontal="right"/>
    </xf>
    <xf numFmtId="1" fontId="3" fillId="0" borderId="9" xfId="0" applyNumberFormat="1" applyFont="1" applyFill="1" applyBorder="1" applyAlignment="1">
      <alignment horizontal="right"/>
    </xf>
    <xf numFmtId="1" fontId="3" fillId="0" borderId="5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1" fontId="13" fillId="13" borderId="0" xfId="0" applyNumberFormat="1" applyFont="1" applyFill="1"/>
    <xf numFmtId="0" fontId="24" fillId="0" borderId="16" xfId="0" applyFont="1" applyBorder="1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14" fillId="0" borderId="0" xfId="0" applyFont="1" applyBorder="1" applyAlignment="1"/>
    <xf numFmtId="1" fontId="13" fillId="0" borderId="11" xfId="0" applyNumberFormat="1" applyFont="1" applyBorder="1"/>
    <xf numFmtId="1" fontId="13" fillId="0" borderId="14" xfId="0" applyNumberFormat="1" applyFont="1" applyBorder="1"/>
    <xf numFmtId="1" fontId="13" fillId="0" borderId="10" xfId="0" applyNumberFormat="1" applyFont="1" applyBorder="1"/>
    <xf numFmtId="44" fontId="0" fillId="15" borderId="0" xfId="0" applyNumberFormat="1" applyFill="1" applyBorder="1" applyAlignment="1"/>
    <xf numFmtId="0" fontId="0" fillId="15" borderId="0" xfId="0" applyFill="1" applyBorder="1" applyAlignment="1"/>
    <xf numFmtId="44" fontId="10" fillId="0" borderId="0" xfId="0" applyNumberFormat="1" applyFont="1"/>
    <xf numFmtId="0" fontId="7" fillId="0" borderId="0" xfId="0" applyFont="1"/>
    <xf numFmtId="0" fontId="7" fillId="0" borderId="0" xfId="0" applyFont="1" applyBorder="1" applyAlignment="1"/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0" fillId="0" borderId="13" xfId="0" applyBorder="1"/>
    <xf numFmtId="0" fontId="0" fillId="0" borderId="9" xfId="0" applyBorder="1"/>
    <xf numFmtId="0" fontId="7" fillId="0" borderId="13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4" fontId="0" fillId="14" borderId="17" xfId="0" applyNumberFormat="1" applyFill="1" applyBorder="1" applyAlignment="1"/>
    <xf numFmtId="0" fontId="0" fillId="14" borderId="15" xfId="0" applyFill="1" applyBorder="1" applyAlignment="1"/>
    <xf numFmtId="0" fontId="0" fillId="0" borderId="15" xfId="0" applyBorder="1" applyAlignment="1"/>
    <xf numFmtId="0" fontId="14" fillId="0" borderId="0" xfId="0" applyFont="1" applyAlignment="1">
      <alignment horizontal="center"/>
    </xf>
    <xf numFmtId="0" fontId="13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5" xfId="0" applyFont="1" applyBorder="1" applyAlignment="1"/>
    <xf numFmtId="9" fontId="14" fillId="0" borderId="5" xfId="0" applyNumberFormat="1" applyFont="1" applyBorder="1" applyAlignment="1">
      <alignment horizontal="center"/>
    </xf>
    <xf numFmtId="0" fontId="13" fillId="0" borderId="17" xfId="0" applyFont="1" applyBorder="1"/>
    <xf numFmtId="0" fontId="14" fillId="0" borderId="18" xfId="0" applyFont="1" applyBorder="1" applyAlignment="1"/>
    <xf numFmtId="0" fontId="14" fillId="0" borderId="15" xfId="0" applyFont="1" applyBorder="1" applyAlignment="1"/>
    <xf numFmtId="0" fontId="14" fillId="0" borderId="0" xfId="0" applyFont="1" applyBorder="1"/>
    <xf numFmtId="0" fontId="13" fillId="16" borderId="0" xfId="0" applyFont="1" applyFill="1" applyBorder="1"/>
    <xf numFmtId="16" fontId="14" fillId="16" borderId="0" xfId="0" applyNumberFormat="1" applyFont="1" applyFill="1" applyBorder="1" applyAlignment="1">
      <alignment horizontal="center"/>
    </xf>
    <xf numFmtId="0" fontId="14" fillId="16" borderId="0" xfId="0" applyFont="1" applyFill="1" applyBorder="1" applyAlignment="1">
      <alignment horizontal="center"/>
    </xf>
    <xf numFmtId="0" fontId="14" fillId="16" borderId="5" xfId="0" applyFont="1" applyFill="1" applyBorder="1" applyAlignment="1">
      <alignment horizontal="center"/>
    </xf>
    <xf numFmtId="9" fontId="14" fillId="16" borderId="0" xfId="0" applyNumberFormat="1" applyFont="1" applyFill="1" applyBorder="1" applyAlignment="1">
      <alignment horizontal="center"/>
    </xf>
    <xf numFmtId="9" fontId="14" fillId="16" borderId="5" xfId="0" applyNumberFormat="1" applyFont="1" applyFill="1" applyBorder="1" applyAlignment="1">
      <alignment horizontal="center"/>
    </xf>
    <xf numFmtId="0" fontId="14" fillId="0" borderId="17" xfId="0" applyFont="1" applyBorder="1" applyAlignment="1">
      <alignment horizontal="center"/>
    </xf>
    <xf numFmtId="165" fontId="13" fillId="0" borderId="0" xfId="0" applyNumberFormat="1" applyFont="1" applyBorder="1"/>
    <xf numFmtId="165" fontId="13" fillId="0" borderId="7" xfId="0" applyNumberFormat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0"/>
  <sheetViews>
    <sheetView tabSelected="1" workbookViewId="0"/>
  </sheetViews>
  <sheetFormatPr defaultColWidth="8.7109375" defaultRowHeight="15"/>
  <cols>
    <col min="1" max="1" width="15.28515625" customWidth="1"/>
    <col min="2" max="6" width="8.140625" customWidth="1"/>
    <col min="7" max="7" width="5" customWidth="1"/>
    <col min="8" max="8" width="8.140625" customWidth="1"/>
    <col min="9" max="9" width="3.28515625" customWidth="1"/>
    <col min="10" max="11" width="8.140625" customWidth="1"/>
    <col min="12" max="12" width="8.140625" hidden="1" customWidth="1"/>
    <col min="13" max="13" width="3.28515625" customWidth="1"/>
    <col min="14" max="14" width="8.140625" customWidth="1"/>
    <col min="15" max="15" width="3.28515625" customWidth="1"/>
    <col min="16" max="16" width="10.42578125" customWidth="1"/>
  </cols>
  <sheetData>
    <row r="1" spans="1:16" ht="15.75" thickBot="1"/>
    <row r="2" spans="1:16">
      <c r="E2" s="168" t="s">
        <v>141</v>
      </c>
      <c r="F2" s="169"/>
    </row>
    <row r="3" spans="1:16" ht="15.75" thickBot="1">
      <c r="E3" s="170" t="s">
        <v>142</v>
      </c>
      <c r="F3" s="171"/>
      <c r="N3" t="s">
        <v>143</v>
      </c>
      <c r="P3" t="s">
        <v>144</v>
      </c>
    </row>
    <row r="4" spans="1:16" ht="15.75" thickBot="1">
      <c r="A4" s="172" t="s">
        <v>145</v>
      </c>
      <c r="B4" s="172"/>
      <c r="E4" s="173" t="s">
        <v>146</v>
      </c>
      <c r="F4" s="173" t="s">
        <v>147</v>
      </c>
      <c r="M4" t="s">
        <v>148</v>
      </c>
      <c r="N4" s="174">
        <v>100</v>
      </c>
      <c r="P4">
        <v>390</v>
      </c>
    </row>
    <row r="5" spans="1:16">
      <c r="A5" s="172" t="s">
        <v>149</v>
      </c>
      <c r="B5" s="172"/>
      <c r="C5" s="175">
        <v>113.25249930870315</v>
      </c>
      <c r="E5" s="176">
        <v>80</v>
      </c>
      <c r="F5" s="177">
        <v>130</v>
      </c>
      <c r="M5" t="s">
        <v>150</v>
      </c>
      <c r="N5" s="174">
        <v>125</v>
      </c>
      <c r="P5">
        <v>393</v>
      </c>
    </row>
    <row r="6" spans="1:16">
      <c r="A6" s="172" t="s">
        <v>151</v>
      </c>
      <c r="B6" s="172"/>
      <c r="C6" s="178">
        <v>10</v>
      </c>
      <c r="E6" s="179">
        <v>10</v>
      </c>
      <c r="F6" s="180">
        <v>10</v>
      </c>
    </row>
    <row r="7" spans="1:16">
      <c r="A7" s="172" t="s">
        <v>152</v>
      </c>
      <c r="B7" s="172"/>
      <c r="C7" s="178">
        <v>5</v>
      </c>
      <c r="E7" s="179">
        <v>5</v>
      </c>
      <c r="F7" s="180">
        <v>5</v>
      </c>
      <c r="M7" t="s">
        <v>148</v>
      </c>
      <c r="N7" s="174">
        <v>14000</v>
      </c>
      <c r="P7" t="s">
        <v>153</v>
      </c>
    </row>
    <row r="8" spans="1:16" ht="15.75" thickBot="1">
      <c r="A8" s="172" t="s">
        <v>154</v>
      </c>
      <c r="B8" s="172"/>
      <c r="C8" s="181">
        <v>100</v>
      </c>
      <c r="E8" s="183">
        <v>100</v>
      </c>
      <c r="F8" s="184">
        <v>250</v>
      </c>
    </row>
    <row r="10" spans="1:16" ht="15.75" thickBot="1"/>
    <row r="11" spans="1:16" ht="15.75" thickBot="1">
      <c r="A11" t="s">
        <v>168</v>
      </c>
      <c r="B11" s="265">
        <f>'Cost Model'!V35</f>
        <v>54603.415864704177</v>
      </c>
      <c r="C11" s="266"/>
    </row>
    <row r="12" spans="1:16" ht="15.75" thickBot="1">
      <c r="B12" s="250"/>
      <c r="C12" s="251"/>
    </row>
    <row r="13" spans="1:16" ht="15.75" thickBot="1">
      <c r="A13" t="s">
        <v>210</v>
      </c>
      <c r="B13" s="265">
        <f>B11*(1+C14)</f>
        <v>65524.099037645006</v>
      </c>
      <c r="C13" s="267"/>
    </row>
    <row r="14" spans="1:16">
      <c r="A14" t="s">
        <v>211</v>
      </c>
      <c r="C14" s="141">
        <v>0.2</v>
      </c>
    </row>
    <row r="15" spans="1:16" ht="15.75" thickBot="1"/>
    <row r="16" spans="1:16" ht="15.75" thickBot="1">
      <c r="A16" s="185"/>
      <c r="B16" s="260" t="s">
        <v>7</v>
      </c>
      <c r="C16" s="260"/>
      <c r="D16" s="260"/>
      <c r="E16" s="260"/>
      <c r="F16" s="261"/>
    </row>
    <row r="17" spans="1:16" ht="45">
      <c r="A17" s="186"/>
      <c r="B17" s="262" t="s">
        <v>32</v>
      </c>
      <c r="C17" s="262"/>
      <c r="D17" s="262"/>
      <c r="E17" s="262"/>
      <c r="F17" s="187" t="s">
        <v>6</v>
      </c>
      <c r="G17" s="188"/>
      <c r="H17" s="189" t="s">
        <v>149</v>
      </c>
      <c r="I17" s="188"/>
      <c r="J17" s="263" t="s">
        <v>155</v>
      </c>
      <c r="K17" s="264"/>
      <c r="L17" s="190"/>
      <c r="M17" s="188"/>
      <c r="N17" s="189" t="s">
        <v>156</v>
      </c>
      <c r="O17" s="188"/>
      <c r="P17" s="191" t="s">
        <v>157</v>
      </c>
    </row>
    <row r="18" spans="1:16" ht="15.75" thickBot="1">
      <c r="A18" s="186"/>
      <c r="B18" s="192" t="s">
        <v>0</v>
      </c>
      <c r="C18" s="182" t="s">
        <v>1</v>
      </c>
      <c r="D18" s="182" t="s">
        <v>2</v>
      </c>
      <c r="E18" s="182" t="s">
        <v>3</v>
      </c>
      <c r="F18" s="193"/>
      <c r="G18" s="188"/>
      <c r="H18" s="194" t="s">
        <v>36</v>
      </c>
      <c r="I18" s="188"/>
      <c r="J18" s="195" t="s">
        <v>158</v>
      </c>
      <c r="K18" s="187" t="s">
        <v>3</v>
      </c>
      <c r="L18" s="196" t="s">
        <v>36</v>
      </c>
      <c r="M18" s="188"/>
      <c r="N18" s="197"/>
      <c r="O18" s="188"/>
      <c r="P18" s="197"/>
    </row>
    <row r="19" spans="1:16">
      <c r="A19" s="70">
        <v>1</v>
      </c>
      <c r="B19" s="234">
        <f>'Projected attendance'!C35</f>
        <v>302.76761779482871</v>
      </c>
      <c r="C19" s="234">
        <f>'Projected attendance'!D35</f>
        <v>128.91565234573</v>
      </c>
      <c r="D19" s="234">
        <f>'Projected attendance'!E35</f>
        <v>57.459547902668234</v>
      </c>
      <c r="E19" s="234">
        <f>'Projected attendance'!F35</f>
        <v>22.09982611641086</v>
      </c>
      <c r="F19" s="236">
        <f>SUM(B19:E19)</f>
        <v>511.24264415963779</v>
      </c>
      <c r="G19" s="188"/>
      <c r="H19" s="197">
        <v>393</v>
      </c>
      <c r="I19" s="188"/>
      <c r="J19" s="198">
        <f t="shared" ref="J19:J42" si="0">(B19+C19+D19)*$G$76</f>
        <v>118.60725978994614</v>
      </c>
      <c r="K19" s="199">
        <f>E19*0.75</f>
        <v>16.574869587308143</v>
      </c>
      <c r="L19" s="200">
        <f t="shared" ref="L19:L42" si="1">(J19*$C$6)+(K19*$C$7)</f>
        <v>1268.9469458360022</v>
      </c>
      <c r="M19" s="188"/>
      <c r="N19" s="201">
        <v>1</v>
      </c>
      <c r="O19" s="188"/>
      <c r="P19" s="202">
        <f t="shared" ref="P19:P42" si="2">(H19*$C$5)+(C$6*J19)+($C$7*K19)+($C$8*N19)</f>
        <v>45877.179174156343</v>
      </c>
    </row>
    <row r="20" spans="1:16">
      <c r="A20" s="71">
        <v>2</v>
      </c>
      <c r="B20" s="233">
        <f>'Projected attendance'!C36</f>
        <v>301.73168753632638</v>
      </c>
      <c r="C20" s="233">
        <f>'Projected attendance'!D36</f>
        <v>128.47456281960368</v>
      </c>
      <c r="D20" s="233">
        <f>'Projected attendance'!E36</f>
        <v>57.262947999594793</v>
      </c>
      <c r="E20" s="233">
        <f>'Projected attendance'!F36</f>
        <v>22.024210769074919</v>
      </c>
      <c r="F20" s="237">
        <f t="shared" ref="F20:F42" si="3">SUM(B20:E20)</f>
        <v>509.49340912459974</v>
      </c>
      <c r="G20" s="188"/>
      <c r="H20" s="197">
        <v>0</v>
      </c>
      <c r="I20" s="188"/>
      <c r="J20" s="198">
        <f t="shared" si="0"/>
        <v>118.20144079850526</v>
      </c>
      <c r="K20" s="199">
        <f>E20*0.75</f>
        <v>16.518158076806188</v>
      </c>
      <c r="L20" s="200">
        <f t="shared" si="1"/>
        <v>1264.6051983690836</v>
      </c>
      <c r="M20" s="188"/>
      <c r="N20" s="201">
        <v>1</v>
      </c>
      <c r="O20" s="188"/>
      <c r="P20" s="202">
        <f t="shared" si="2"/>
        <v>1364.6051983690836</v>
      </c>
    </row>
    <row r="21" spans="1:16">
      <c r="A21" s="71">
        <v>3</v>
      </c>
      <c r="B21" s="233">
        <f>'Projected attendance'!C37</f>
        <v>89.736330876392401</v>
      </c>
      <c r="C21" s="233">
        <f>'Projected attendance'!D37</f>
        <v>59.104235434998053</v>
      </c>
      <c r="D21" s="233">
        <f>'Projected attendance'!E37</f>
        <v>35.786534578167426</v>
      </c>
      <c r="E21" s="233">
        <f>'Projected attendance'!F37</f>
        <v>58.711516262672482</v>
      </c>
      <c r="F21" s="237">
        <f t="shared" si="3"/>
        <v>243.33861715223037</v>
      </c>
      <c r="G21" s="188"/>
      <c r="H21" s="197">
        <v>0</v>
      </c>
      <c r="I21" s="188"/>
      <c r="J21" s="198">
        <f t="shared" si="0"/>
        <v>44.768345177945939</v>
      </c>
      <c r="K21" s="199">
        <f t="shared" ref="K21:K42" si="4">E21*0.75</f>
        <v>44.03363719700436</v>
      </c>
      <c r="L21" s="200">
        <f t="shared" si="1"/>
        <v>667.85163776448121</v>
      </c>
      <c r="M21" s="188"/>
      <c r="N21" s="201">
        <v>1</v>
      </c>
      <c r="O21" s="188"/>
      <c r="P21" s="202">
        <f t="shared" si="2"/>
        <v>767.85163776448121</v>
      </c>
    </row>
    <row r="22" spans="1:16">
      <c r="A22" s="71">
        <v>4</v>
      </c>
      <c r="B22" s="233">
        <f>'Projected attendance'!C38</f>
        <v>78.538082211424509</v>
      </c>
      <c r="C22" s="233">
        <f>'Projected attendance'!D38</f>
        <v>51.728583688487475</v>
      </c>
      <c r="D22" s="233">
        <f>'Projected attendance'!E38</f>
        <v>31.320712216700475</v>
      </c>
      <c r="E22" s="233">
        <f>'Projected attendance'!F38</f>
        <v>86.326963078053552</v>
      </c>
      <c r="F22" s="237">
        <f t="shared" si="3"/>
        <v>247.91434119466601</v>
      </c>
      <c r="G22" s="188"/>
      <c r="H22" s="197">
        <v>0</v>
      </c>
      <c r="I22" s="188"/>
      <c r="J22" s="198">
        <f t="shared" si="0"/>
        <v>39.181677473509602</v>
      </c>
      <c r="K22" s="199">
        <f t="shared" si="4"/>
        <v>64.745222308540164</v>
      </c>
      <c r="L22" s="200">
        <f t="shared" si="1"/>
        <v>715.54288627779692</v>
      </c>
      <c r="M22" s="188"/>
      <c r="N22" s="201">
        <v>1</v>
      </c>
      <c r="O22" s="188"/>
      <c r="P22" s="202">
        <f t="shared" si="2"/>
        <v>815.54288627779692</v>
      </c>
    </row>
    <row r="23" spans="1:16">
      <c r="A23" s="71">
        <v>5</v>
      </c>
      <c r="B23" s="233">
        <f>'Projected attendance'!C39</f>
        <v>65.381060689366223</v>
      </c>
      <c r="C23" s="233">
        <f>'Projected attendance'!D39</f>
        <v>43.062799272427199</v>
      </c>
      <c r="D23" s="233">
        <f>'Projected attendance'!E39</f>
        <v>26.073738097673942</v>
      </c>
      <c r="E23" s="233">
        <f>'Projected attendance'!F39</f>
        <v>112.66084953398158</v>
      </c>
      <c r="F23" s="237">
        <f t="shared" si="3"/>
        <v>247.17844759344894</v>
      </c>
      <c r="G23" s="188"/>
      <c r="H23" s="197">
        <v>0</v>
      </c>
      <c r="I23" s="188"/>
      <c r="J23" s="198">
        <f t="shared" si="0"/>
        <v>32.617802226319988</v>
      </c>
      <c r="K23" s="199">
        <f t="shared" si="4"/>
        <v>84.495637150486175</v>
      </c>
      <c r="L23" s="200">
        <f t="shared" si="1"/>
        <v>748.65620801563068</v>
      </c>
      <c r="M23" s="188"/>
      <c r="N23" s="201">
        <v>1</v>
      </c>
      <c r="O23" s="188"/>
      <c r="P23" s="202">
        <f t="shared" si="2"/>
        <v>848.65620801563068</v>
      </c>
    </row>
    <row r="24" spans="1:16">
      <c r="A24" s="71">
        <v>6</v>
      </c>
      <c r="B24" s="233">
        <f>'Projected attendance'!C40</f>
        <v>45.903878513683786</v>
      </c>
      <c r="C24" s="233">
        <f>'Projected attendance'!D40</f>
        <v>30.234283222360656</v>
      </c>
      <c r="D24" s="233">
        <f>'Projected attendance'!E40</f>
        <v>18.306306037459233</v>
      </c>
      <c r="E24" s="233">
        <f>'Projected attendance'!F40</f>
        <v>119.32984552049052</v>
      </c>
      <c r="F24" s="237">
        <f t="shared" si="3"/>
        <v>213.7743132939942</v>
      </c>
      <c r="G24" s="188"/>
      <c r="H24" s="197">
        <v>0</v>
      </c>
      <c r="I24" s="188"/>
      <c r="J24" s="198">
        <f t="shared" si="0"/>
        <v>22.900877027586677</v>
      </c>
      <c r="K24" s="199">
        <f t="shared" si="4"/>
        <v>89.497384140367899</v>
      </c>
      <c r="L24" s="200">
        <f t="shared" si="1"/>
        <v>676.49569097770632</v>
      </c>
      <c r="M24" s="188"/>
      <c r="N24" s="201">
        <v>1</v>
      </c>
      <c r="O24" s="188"/>
      <c r="P24" s="202">
        <f t="shared" si="2"/>
        <v>776.49569097770632</v>
      </c>
    </row>
    <row r="25" spans="1:16">
      <c r="A25" s="71">
        <v>7</v>
      </c>
      <c r="B25" s="233">
        <f>'Projected attendance'!C41</f>
        <v>54.587833725054324</v>
      </c>
      <c r="C25" s="233">
        <f>'Projected attendance'!D41</f>
        <v>35.953912365954821</v>
      </c>
      <c r="D25" s="233">
        <f>'Projected attendance'!E41</f>
        <v>21.769436972409519</v>
      </c>
      <c r="E25" s="233">
        <f>'Projected attendance'!F41</f>
        <v>105.59919775645585</v>
      </c>
      <c r="F25" s="237">
        <f t="shared" si="3"/>
        <v>217.91038081987452</v>
      </c>
      <c r="G25" s="188"/>
      <c r="H25" s="197">
        <v>0</v>
      </c>
      <c r="I25" s="188"/>
      <c r="J25" s="198">
        <f t="shared" si="0"/>
        <v>27.233194837058591</v>
      </c>
      <c r="K25" s="199">
        <f t="shared" si="4"/>
        <v>79.199398317341888</v>
      </c>
      <c r="L25" s="200">
        <f t="shared" si="1"/>
        <v>668.32893995729535</v>
      </c>
      <c r="M25" s="188"/>
      <c r="N25" s="201">
        <v>1</v>
      </c>
      <c r="O25" s="188"/>
      <c r="P25" s="202">
        <f t="shared" si="2"/>
        <v>768.32893995729535</v>
      </c>
    </row>
    <row r="26" spans="1:16">
      <c r="A26" s="71">
        <v>8</v>
      </c>
      <c r="B26" s="233">
        <f>'Projected attendance'!C42</f>
        <v>68.90628651825331</v>
      </c>
      <c r="C26" s="233">
        <f>'Projected attendance'!D42</f>
        <v>45.384665737405356</v>
      </c>
      <c r="D26" s="233">
        <f>'Projected attendance'!E42</f>
        <v>27.479585816086797</v>
      </c>
      <c r="E26" s="233">
        <f>'Projected attendance'!F42</f>
        <v>134.37956104207979</v>
      </c>
      <c r="F26" s="237">
        <f t="shared" si="3"/>
        <v>276.15009911382526</v>
      </c>
      <c r="G26" s="188"/>
      <c r="H26" s="197">
        <v>0</v>
      </c>
      <c r="I26" s="188"/>
      <c r="J26" s="198">
        <f t="shared" si="0"/>
        <v>34.376493775177899</v>
      </c>
      <c r="K26" s="199">
        <f t="shared" si="4"/>
        <v>100.78467078155984</v>
      </c>
      <c r="L26" s="200">
        <f t="shared" si="1"/>
        <v>847.68829165957823</v>
      </c>
      <c r="M26" s="188"/>
      <c r="N26" s="201">
        <v>1</v>
      </c>
      <c r="O26" s="188"/>
      <c r="P26" s="202">
        <f t="shared" si="2"/>
        <v>947.68829165957823</v>
      </c>
    </row>
    <row r="27" spans="1:16">
      <c r="A27" s="71">
        <v>9</v>
      </c>
      <c r="B27" s="233">
        <f>'Projected attendance'!C43</f>
        <v>87.604740336885911</v>
      </c>
      <c r="C27" s="233">
        <f>'Projected attendance'!D43</f>
        <v>57.700277552303412</v>
      </c>
      <c r="D27" s="233">
        <f>'Projected attendance'!E43</f>
        <v>34.936463733911282</v>
      </c>
      <c r="E27" s="233">
        <f>'Projected attendance'!F43</f>
        <v>98.082659731055827</v>
      </c>
      <c r="F27" s="237">
        <f t="shared" si="3"/>
        <v>278.32414135415638</v>
      </c>
      <c r="G27" s="188"/>
      <c r="H27" s="197">
        <v>0</v>
      </c>
      <c r="I27" s="188"/>
      <c r="J27" s="198">
        <f t="shared" si="0"/>
        <v>43.704921031686631</v>
      </c>
      <c r="K27" s="199">
        <f t="shared" si="4"/>
        <v>73.561994798291863</v>
      </c>
      <c r="L27" s="200">
        <f t="shared" si="1"/>
        <v>804.85918430832567</v>
      </c>
      <c r="M27" s="188"/>
      <c r="N27" s="201">
        <v>1</v>
      </c>
      <c r="O27" s="188"/>
      <c r="P27" s="202">
        <f t="shared" si="2"/>
        <v>904.85918430832567</v>
      </c>
    </row>
    <row r="28" spans="1:16">
      <c r="A28" s="71">
        <v>10</v>
      </c>
      <c r="B28" s="233">
        <f>'Projected attendance'!C44</f>
        <v>80.193788804853966</v>
      </c>
      <c r="C28" s="233">
        <f>'Projected attendance'!D44</f>
        <v>52.819103786129205</v>
      </c>
      <c r="D28" s="233">
        <f>'Projected attendance'!E44</f>
        <v>31.981002209375571</v>
      </c>
      <c r="E28" s="233">
        <f>'Projected attendance'!F44</f>
        <v>81.586555376798231</v>
      </c>
      <c r="F28" s="237">
        <f t="shared" si="3"/>
        <v>246.58045017715696</v>
      </c>
      <c r="G28" s="188"/>
      <c r="H28" s="197">
        <v>0</v>
      </c>
      <c r="I28" s="188"/>
      <c r="J28" s="198">
        <f t="shared" si="0"/>
        <v>40.007689007123034</v>
      </c>
      <c r="K28" s="199">
        <f t="shared" si="4"/>
        <v>61.189916532598673</v>
      </c>
      <c r="L28" s="200">
        <f t="shared" si="1"/>
        <v>706.02647273422372</v>
      </c>
      <c r="M28" s="188"/>
      <c r="N28" s="201">
        <v>1</v>
      </c>
      <c r="O28" s="188"/>
      <c r="P28" s="202">
        <f t="shared" si="2"/>
        <v>806.02647273422372</v>
      </c>
    </row>
    <row r="29" spans="1:16">
      <c r="A29" s="71">
        <v>11</v>
      </c>
      <c r="B29" s="233">
        <f>'Projected attendance'!C45</f>
        <v>102.72026329943489</v>
      </c>
      <c r="C29" s="233">
        <f>'Projected attendance'!D45</f>
        <v>67.656015871181395</v>
      </c>
      <c r="D29" s="233">
        <f>'Projected attendance'!E45</f>
        <v>40.964481370507677</v>
      </c>
      <c r="E29" s="233">
        <f>'Projected attendance'!F45</f>
        <v>67.206474237485835</v>
      </c>
      <c r="F29" s="237">
        <f t="shared" si="3"/>
        <v>278.54723477860978</v>
      </c>
      <c r="G29" s="188"/>
      <c r="H29" s="197">
        <v>0</v>
      </c>
      <c r="I29" s="188"/>
      <c r="J29" s="198">
        <f t="shared" si="0"/>
        <v>51.245868415246129</v>
      </c>
      <c r="K29" s="199">
        <f t="shared" si="4"/>
        <v>50.404855678114373</v>
      </c>
      <c r="L29" s="200">
        <f t="shared" si="1"/>
        <v>764.48296254303318</v>
      </c>
      <c r="M29" s="188"/>
      <c r="N29" s="201">
        <v>1</v>
      </c>
      <c r="O29" s="188"/>
      <c r="P29" s="202">
        <f t="shared" si="2"/>
        <v>864.48296254303318</v>
      </c>
    </row>
    <row r="30" spans="1:16">
      <c r="A30" s="71">
        <v>12</v>
      </c>
      <c r="B30" s="233">
        <f>'Projected attendance'!C46</f>
        <v>90.496679419949501</v>
      </c>
      <c r="C30" s="233">
        <f>'Projected attendance'!D46</f>
        <v>59.605033928675709</v>
      </c>
      <c r="D30" s="233">
        <f>'Projected attendance'!E46</f>
        <v>36.089758915286204</v>
      </c>
      <c r="E30" s="233">
        <f>'Projected attendance'!F46</f>
        <v>59.208987191608095</v>
      </c>
      <c r="F30" s="237">
        <f t="shared" si="3"/>
        <v>245.4004594555195</v>
      </c>
      <c r="G30" s="188"/>
      <c r="H30" s="197">
        <v>0</v>
      </c>
      <c r="I30" s="188"/>
      <c r="J30" s="198">
        <f t="shared" si="0"/>
        <v>45.147673658630097</v>
      </c>
      <c r="K30" s="199">
        <f t="shared" si="4"/>
        <v>44.406740393706073</v>
      </c>
      <c r="L30" s="200">
        <f t="shared" si="1"/>
        <v>673.51043855483135</v>
      </c>
      <c r="M30" s="188"/>
      <c r="N30" s="201">
        <v>1</v>
      </c>
      <c r="O30" s="188"/>
      <c r="P30" s="202">
        <f t="shared" si="2"/>
        <v>773.51043855483135</v>
      </c>
    </row>
    <row r="31" spans="1:16">
      <c r="A31" s="71">
        <v>13</v>
      </c>
      <c r="B31" s="233">
        <f>'Projected attendance'!C47</f>
        <v>197.94790827054538</v>
      </c>
      <c r="C31" s="233">
        <f>'Projected attendance'!D47</f>
        <v>84.284389166290609</v>
      </c>
      <c r="D31" s="233">
        <f>'Projected attendance'!E47</f>
        <v>37.566756314118102</v>
      </c>
      <c r="E31" s="233">
        <f>'Projected attendance'!F47</f>
        <v>14.448752428506964</v>
      </c>
      <c r="F31" s="237">
        <f t="shared" si="3"/>
        <v>334.24780617946107</v>
      </c>
      <c r="G31" s="188"/>
      <c r="H31" s="197">
        <v>0</v>
      </c>
      <c r="I31" s="188"/>
      <c r="J31" s="198">
        <f t="shared" si="0"/>
        <v>77.54481523526394</v>
      </c>
      <c r="K31" s="199">
        <f t="shared" si="4"/>
        <v>10.836564321380223</v>
      </c>
      <c r="L31" s="200">
        <f t="shared" si="1"/>
        <v>829.6309739595406</v>
      </c>
      <c r="M31" s="188"/>
      <c r="N31" s="201">
        <v>1</v>
      </c>
      <c r="O31" s="188"/>
      <c r="P31" s="202">
        <f t="shared" si="2"/>
        <v>929.6309739595406</v>
      </c>
    </row>
    <row r="32" spans="1:16">
      <c r="A32" s="71">
        <v>14</v>
      </c>
      <c r="B32" s="233">
        <f>'Projected attendance'!C48</f>
        <v>201.21780656555396</v>
      </c>
      <c r="C32" s="233">
        <f>'Projected attendance'!D48</f>
        <v>85.676681627668955</v>
      </c>
      <c r="D32" s="233">
        <f>'Projected attendance'!E48</f>
        <v>38.18732095404674</v>
      </c>
      <c r="E32" s="233">
        <f>'Projected attendance'!F48</f>
        <v>14.687431136171822</v>
      </c>
      <c r="F32" s="237">
        <f t="shared" si="3"/>
        <v>339.76924028344149</v>
      </c>
      <c r="G32" s="188"/>
      <c r="H32" s="197">
        <v>0</v>
      </c>
      <c r="I32" s="188"/>
      <c r="J32" s="198">
        <f t="shared" si="0"/>
        <v>78.825776783885047</v>
      </c>
      <c r="K32" s="199">
        <f t="shared" si="4"/>
        <v>11.015573352128866</v>
      </c>
      <c r="L32" s="200">
        <f t="shared" si="1"/>
        <v>843.33563459949482</v>
      </c>
      <c r="M32" s="188"/>
      <c r="N32" s="201">
        <v>1</v>
      </c>
      <c r="O32" s="188"/>
      <c r="P32" s="202">
        <f t="shared" si="2"/>
        <v>943.33563459949482</v>
      </c>
    </row>
    <row r="33" spans="1:17">
      <c r="A33" s="71">
        <v>15</v>
      </c>
      <c r="B33" s="233">
        <f>'Projected attendance'!C49</f>
        <v>180.99644799064671</v>
      </c>
      <c r="C33" s="233">
        <f>'Projected attendance'!D49</f>
        <v>77.0666141079396</v>
      </c>
      <c r="D33" s="233">
        <f>'Projected attendance'!E49</f>
        <v>34.349690859538796</v>
      </c>
      <c r="E33" s="233">
        <f>'Projected attendance'!F49</f>
        <v>13.211419561361076</v>
      </c>
      <c r="F33" s="237">
        <f t="shared" si="3"/>
        <v>305.62417251948619</v>
      </c>
      <c r="G33" s="188"/>
      <c r="H33" s="197">
        <v>0</v>
      </c>
      <c r="I33" s="188"/>
      <c r="J33" s="198">
        <f t="shared" si="0"/>
        <v>70.90419009879588</v>
      </c>
      <c r="K33" s="199">
        <f t="shared" si="4"/>
        <v>9.9085646710208071</v>
      </c>
      <c r="L33" s="200">
        <f t="shared" si="1"/>
        <v>758.58472434306282</v>
      </c>
      <c r="M33" s="188"/>
      <c r="N33" s="201">
        <v>1</v>
      </c>
      <c r="O33" s="188"/>
      <c r="P33" s="202">
        <f t="shared" si="2"/>
        <v>858.58472434306282</v>
      </c>
    </row>
    <row r="34" spans="1:17">
      <c r="A34" s="71">
        <v>16</v>
      </c>
      <c r="B34" s="233">
        <f>'Projected attendance'!C50</f>
        <v>93.329157038895289</v>
      </c>
      <c r="C34" s="233">
        <f>'Projected attendance'!D50</f>
        <v>61.470626408550288</v>
      </c>
      <c r="D34" s="233">
        <f>'Projected attendance'!E50</f>
        <v>37.219341072951131</v>
      </c>
      <c r="E34" s="233">
        <f>'Projected attendance'!F50</f>
        <v>61.062183708161243</v>
      </c>
      <c r="F34" s="237">
        <f t="shared" si="3"/>
        <v>253.08130822855793</v>
      </c>
      <c r="G34" s="188"/>
      <c r="H34" s="197">
        <v>0</v>
      </c>
      <c r="I34" s="188"/>
      <c r="J34" s="198">
        <f t="shared" si="0"/>
        <v>46.560761696834376</v>
      </c>
      <c r="K34" s="199">
        <f t="shared" si="4"/>
        <v>45.796637781120936</v>
      </c>
      <c r="L34" s="200">
        <f t="shared" si="1"/>
        <v>694.59080587394851</v>
      </c>
      <c r="M34" s="188"/>
      <c r="N34" s="201">
        <v>1</v>
      </c>
      <c r="O34" s="188"/>
      <c r="P34" s="202">
        <f t="shared" si="2"/>
        <v>794.59080587394851</v>
      </c>
    </row>
    <row r="35" spans="1:17">
      <c r="A35" s="71">
        <v>17</v>
      </c>
      <c r="B35" s="233">
        <f>'Projected attendance'!C51</f>
        <v>91.589410512072718</v>
      </c>
      <c r="C35" s="233">
        <f>'Projected attendance'!D51</f>
        <v>60.324753969658396</v>
      </c>
      <c r="D35" s="233">
        <f>'Projected attendance'!E51</f>
        <v>36.525536249070576</v>
      </c>
      <c r="E35" s="233">
        <f>'Projected attendance'!F51</f>
        <v>59.923925039627441</v>
      </c>
      <c r="F35" s="237">
        <f t="shared" si="3"/>
        <v>248.36362577042914</v>
      </c>
      <c r="G35" s="188"/>
      <c r="H35" s="197">
        <v>0</v>
      </c>
      <c r="I35" s="188"/>
      <c r="J35" s="198">
        <f t="shared" si="0"/>
        <v>45.692823680266606</v>
      </c>
      <c r="K35" s="199">
        <f t="shared" si="4"/>
        <v>44.942943779720579</v>
      </c>
      <c r="L35" s="200">
        <f t="shared" si="1"/>
        <v>681.64295570126887</v>
      </c>
      <c r="M35" s="188"/>
      <c r="N35" s="201">
        <v>1</v>
      </c>
      <c r="O35" s="188"/>
      <c r="P35" s="202">
        <f t="shared" si="2"/>
        <v>781.64295570126887</v>
      </c>
    </row>
    <row r="36" spans="1:17">
      <c r="A36" s="71">
        <v>18</v>
      </c>
      <c r="B36" s="233">
        <f>'Projected attendance'!C52</f>
        <v>91.627419469393004</v>
      </c>
      <c r="C36" s="233">
        <f>'Projected attendance'!D52</f>
        <v>60.349788315727125</v>
      </c>
      <c r="D36" s="233">
        <f>'Projected attendance'!E52</f>
        <v>36.54069408817697</v>
      </c>
      <c r="E36" s="233">
        <f>'Projected attendance'!F52</f>
        <v>59.948793044526276</v>
      </c>
      <c r="F36" s="237">
        <f t="shared" si="3"/>
        <v>248.46669491782336</v>
      </c>
      <c r="G36" s="188"/>
      <c r="H36" s="197">
        <v>0</v>
      </c>
      <c r="I36" s="188"/>
      <c r="J36" s="198">
        <f t="shared" si="0"/>
        <v>45.71178587879367</v>
      </c>
      <c r="K36" s="199">
        <f t="shared" si="4"/>
        <v>44.961594783394709</v>
      </c>
      <c r="L36" s="200">
        <f t="shared" si="1"/>
        <v>681.92583270491025</v>
      </c>
      <c r="M36" s="188"/>
      <c r="N36" s="201">
        <v>1</v>
      </c>
      <c r="O36" s="188"/>
      <c r="P36" s="202">
        <f t="shared" si="2"/>
        <v>781.92583270491025</v>
      </c>
    </row>
    <row r="37" spans="1:17">
      <c r="A37" s="71">
        <v>19</v>
      </c>
      <c r="B37" s="233">
        <f>'Projected attendance'!C53</f>
        <v>91.705050329423472</v>
      </c>
      <c r="C37" s="233">
        <f>'Projected attendance'!D53</f>
        <v>60.40091936358089</v>
      </c>
      <c r="D37" s="233">
        <f>'Projected attendance'!E53</f>
        <v>36.571653003364176</v>
      </c>
      <c r="E37" s="233">
        <f>'Projected attendance'!F53</f>
        <v>59.999584351198287</v>
      </c>
      <c r="F37" s="237">
        <f t="shared" si="3"/>
        <v>248.67720704756681</v>
      </c>
      <c r="G37" s="188"/>
      <c r="H37" s="197">
        <v>0</v>
      </c>
      <c r="I37" s="188"/>
      <c r="J37" s="198">
        <f t="shared" si="0"/>
        <v>45.750514954346045</v>
      </c>
      <c r="K37" s="199">
        <f t="shared" si="4"/>
        <v>44.999688263398717</v>
      </c>
      <c r="L37" s="200">
        <f t="shared" si="1"/>
        <v>682.5035908604541</v>
      </c>
      <c r="M37" s="188"/>
      <c r="N37" s="201">
        <v>1</v>
      </c>
      <c r="O37" s="188"/>
      <c r="P37" s="202">
        <f t="shared" si="2"/>
        <v>782.5035908604541</v>
      </c>
    </row>
    <row r="38" spans="1:17">
      <c r="A38" s="71">
        <v>20</v>
      </c>
      <c r="B38" s="233">
        <f>'Projected attendance'!C54</f>
        <v>54.417469361885288</v>
      </c>
      <c r="C38" s="233">
        <f>'Projected attendance'!D54</f>
        <v>35.841703015158579</v>
      </c>
      <c r="D38" s="233">
        <f>'Projected attendance'!E54</f>
        <v>21.701496260839374</v>
      </c>
      <c r="E38" s="233">
        <f>'Projected attendance'!F54</f>
        <v>35.603552164559517</v>
      </c>
      <c r="F38" s="237">
        <f t="shared" si="3"/>
        <v>147.56422080244278</v>
      </c>
      <c r="G38" s="188"/>
      <c r="H38" s="197">
        <v>0</v>
      </c>
      <c r="I38" s="188"/>
      <c r="J38" s="198">
        <f t="shared" si="0"/>
        <v>27.1482021641703</v>
      </c>
      <c r="K38" s="199">
        <f t="shared" si="4"/>
        <v>26.702664123419638</v>
      </c>
      <c r="L38" s="203">
        <f t="shared" si="1"/>
        <v>404.9953422588012</v>
      </c>
      <c r="M38" s="188"/>
      <c r="N38" s="201">
        <v>1</v>
      </c>
      <c r="O38" s="188"/>
      <c r="P38" s="202">
        <f t="shared" si="2"/>
        <v>504.9953422588012</v>
      </c>
    </row>
    <row r="39" spans="1:17">
      <c r="A39" s="71">
        <v>21</v>
      </c>
      <c r="B39" s="233">
        <f>'Projected attendance'!C55</f>
        <v>91.466388051289982</v>
      </c>
      <c r="C39" s="233">
        <f>'Projected attendance'!D55</f>
        <v>60.243726046910908</v>
      </c>
      <c r="D39" s="233">
        <f>'Projected attendance'!E55</f>
        <v>36.476475322423624</v>
      </c>
      <c r="E39" s="233">
        <f>'Projected attendance'!F55</f>
        <v>59.84343550839322</v>
      </c>
      <c r="F39" s="237">
        <f t="shared" si="3"/>
        <v>248.03002492901774</v>
      </c>
      <c r="G39" s="188"/>
      <c r="H39" s="197">
        <v>0</v>
      </c>
      <c r="I39" s="188"/>
      <c r="J39" s="198">
        <f t="shared" si="0"/>
        <v>45.631449296723467</v>
      </c>
      <c r="K39" s="199">
        <f t="shared" si="4"/>
        <v>44.882576631294917</v>
      </c>
      <c r="L39" s="203">
        <f t="shared" si="1"/>
        <v>680.72737612370929</v>
      </c>
      <c r="M39" s="188"/>
      <c r="N39" s="201">
        <v>1</v>
      </c>
      <c r="O39" s="188"/>
      <c r="P39" s="202">
        <f t="shared" si="2"/>
        <v>780.72737612370929</v>
      </c>
    </row>
    <row r="40" spans="1:17">
      <c r="A40" s="71">
        <v>22</v>
      </c>
      <c r="B40" s="233">
        <f>'Projected attendance'!C56</f>
        <v>92.570426508709645</v>
      </c>
      <c r="C40" s="233">
        <f>'Projected attendance'!D56</f>
        <v>60.970893608581193</v>
      </c>
      <c r="D40" s="233">
        <f>'Projected attendance'!E56</f>
        <v>36.916761993900074</v>
      </c>
      <c r="E40" s="233">
        <f>'Projected attendance'!F56</f>
        <v>60.565771391912875</v>
      </c>
      <c r="F40" s="237">
        <f t="shared" si="3"/>
        <v>251.02385350310379</v>
      </c>
      <c r="G40" s="188"/>
      <c r="H40" s="197">
        <v>0</v>
      </c>
      <c r="I40" s="188"/>
      <c r="J40" s="198">
        <f t="shared" si="0"/>
        <v>46.182240423001772</v>
      </c>
      <c r="K40" s="199">
        <f t="shared" si="4"/>
        <v>45.424328543934656</v>
      </c>
      <c r="L40" s="203">
        <f t="shared" si="1"/>
        <v>688.94404694969103</v>
      </c>
      <c r="M40" s="188"/>
      <c r="N40" s="201">
        <v>1</v>
      </c>
      <c r="O40" s="188"/>
      <c r="P40" s="202">
        <f t="shared" si="2"/>
        <v>788.94404694969103</v>
      </c>
    </row>
    <row r="41" spans="1:17">
      <c r="A41" s="71">
        <v>23</v>
      </c>
      <c r="B41" s="233">
        <f>'Projected attendance'!C57</f>
        <v>92.139089752181718</v>
      </c>
      <c r="C41" s="233">
        <f>'Projected attendance'!D57</f>
        <v>60.686796532618594</v>
      </c>
      <c r="D41" s="233">
        <f>'Projected attendance'!E57</f>
        <v>36.744746405547303</v>
      </c>
      <c r="E41" s="233">
        <f>'Projected attendance'!F57</f>
        <v>60.283562004162654</v>
      </c>
      <c r="F41" s="237">
        <f t="shared" si="3"/>
        <v>249.85419469451028</v>
      </c>
      <c r="G41" s="188"/>
      <c r="H41" s="197">
        <v>0</v>
      </c>
      <c r="I41" s="188"/>
      <c r="J41" s="198">
        <f>(B41+C41+D41)*$G$76</f>
        <v>45.967051852045188</v>
      </c>
      <c r="K41" s="199">
        <f>E41*0.75</f>
        <v>45.212671503121989</v>
      </c>
      <c r="L41" s="203"/>
      <c r="M41" s="188"/>
      <c r="N41" s="201">
        <v>1</v>
      </c>
      <c r="O41" s="188"/>
      <c r="P41" s="202">
        <f t="shared" si="2"/>
        <v>785.73387603606182</v>
      </c>
    </row>
    <row r="42" spans="1:17" ht="15.75" thickBot="1">
      <c r="A42" s="81">
        <v>24</v>
      </c>
      <c r="B42" s="235">
        <f>'Projected attendance'!C58</f>
        <v>158.04865804659258</v>
      </c>
      <c r="C42" s="235">
        <f>'Projected attendance'!D58</f>
        <v>104.09769381186952</v>
      </c>
      <c r="D42" s="235">
        <f>'Projected attendance'!E58</f>
        <v>63.029251485758202</v>
      </c>
      <c r="E42" s="235">
        <f>'Projected attendance'!F58</f>
        <v>103.40601478321921</v>
      </c>
      <c r="F42" s="238">
        <f t="shared" si="3"/>
        <v>428.58161812743947</v>
      </c>
      <c r="G42" s="188"/>
      <c r="H42" s="204">
        <v>0</v>
      </c>
      <c r="I42" s="188"/>
      <c r="J42" s="205">
        <f t="shared" si="0"/>
        <v>78.848519983364113</v>
      </c>
      <c r="K42" s="206">
        <f t="shared" si="4"/>
        <v>77.554511087414397</v>
      </c>
      <c r="L42" s="207">
        <f t="shared" si="1"/>
        <v>1176.257755270713</v>
      </c>
      <c r="M42" s="188"/>
      <c r="N42" s="201">
        <v>1</v>
      </c>
      <c r="O42" s="188"/>
      <c r="P42" s="208">
        <f t="shared" si="2"/>
        <v>1276.257755270713</v>
      </c>
    </row>
    <row r="43" spans="1:17" ht="15.75" thickBot="1">
      <c r="A43" s="209" t="s">
        <v>4</v>
      </c>
      <c r="B43" s="221">
        <f>MEDIAN(B18:B41)</f>
        <v>91.589410512072718</v>
      </c>
      <c r="C43" s="210">
        <f>AVERAGE(C19:C42)</f>
        <v>65.502237999992147</v>
      </c>
      <c r="D43" s="210">
        <f>AVERAGE(D19:D42)</f>
        <v>36.302509994149013</v>
      </c>
      <c r="E43" s="210">
        <f>AVERAGE(E19:E42)</f>
        <v>65.425044655748664</v>
      </c>
      <c r="F43" s="210">
        <f>AVERAGE(F19:F42)</f>
        <v>284.13077105087501</v>
      </c>
      <c r="H43" s="211">
        <f>SUM(H19:H42)</f>
        <v>393</v>
      </c>
      <c r="I43" s="212"/>
      <c r="J43" s="211">
        <f>SUM(J19:J42)</f>
        <v>1272.7613752662267</v>
      </c>
      <c r="K43" s="213">
        <f>SUM(K19:K42)</f>
        <v>1177.650803803476</v>
      </c>
      <c r="L43" s="212"/>
      <c r="M43" s="212"/>
      <c r="N43" s="211">
        <f>SUM(N19:N42)</f>
        <v>24</v>
      </c>
      <c r="P43" s="214"/>
    </row>
    <row r="44" spans="1:17">
      <c r="A44" s="215"/>
      <c r="B44" s="221"/>
      <c r="C44" s="221"/>
      <c r="D44" s="221"/>
      <c r="E44" s="221"/>
      <c r="F44" s="221"/>
      <c r="L44" s="217"/>
    </row>
    <row r="45" spans="1:17">
      <c r="A45" s="215"/>
      <c r="B45" s="218"/>
      <c r="C45" s="218"/>
      <c r="D45" s="218"/>
      <c r="E45" s="218"/>
      <c r="F45" s="216"/>
      <c r="J45" s="217"/>
      <c r="K45" s="217"/>
      <c r="L45" s="217"/>
      <c r="N45" s="219" t="s">
        <v>159</v>
      </c>
      <c r="P45" s="220">
        <f>SUM(P19:P42)</f>
        <v>65524.1</v>
      </c>
      <c r="Q45">
        <f>50000+15000+(21*200)</f>
        <v>69200</v>
      </c>
    </row>
    <row r="46" spans="1:17">
      <c r="A46" s="215"/>
      <c r="B46" s="218"/>
      <c r="C46" s="218"/>
      <c r="D46" s="218"/>
      <c r="E46" s="218"/>
      <c r="F46" s="221">
        <f>STDEV(F20:F37)</f>
        <v>67.468488734954008</v>
      </c>
    </row>
    <row r="47" spans="1:17">
      <c r="L47" s="217"/>
    </row>
    <row r="48" spans="1:17">
      <c r="A48" s="222" t="s">
        <v>81</v>
      </c>
      <c r="H48" s="223"/>
    </row>
    <row r="49" spans="1:8">
      <c r="H49" s="223"/>
    </row>
    <row r="50" spans="1:8" ht="15.75" thickBot="1">
      <c r="A50" s="224" t="s">
        <v>160</v>
      </c>
      <c r="H50" s="223"/>
    </row>
    <row r="51" spans="1:8">
      <c r="A51" t="s">
        <v>161</v>
      </c>
      <c r="B51" s="217">
        <f>H43</f>
        <v>393</v>
      </c>
      <c r="C51" s="223">
        <f>C5*B51</f>
        <v>44508.232228320339</v>
      </c>
      <c r="D51" t="s">
        <v>162</v>
      </c>
      <c r="E51" s="225">
        <f>B51*E5</f>
        <v>31440</v>
      </c>
      <c r="H51" s="223"/>
    </row>
    <row r="52" spans="1:8">
      <c r="A52" t="s">
        <v>163</v>
      </c>
      <c r="B52" s="217">
        <f>J43</f>
        <v>1272.7613752662267</v>
      </c>
      <c r="C52" s="223">
        <f>C6*B52</f>
        <v>12727.613752662266</v>
      </c>
      <c r="D52" t="s">
        <v>162</v>
      </c>
      <c r="E52" s="226">
        <f>B52*E6</f>
        <v>12727.613752662266</v>
      </c>
      <c r="H52" s="223"/>
    </row>
    <row r="53" spans="1:8">
      <c r="A53" t="s">
        <v>164</v>
      </c>
      <c r="B53" s="217">
        <f>K43</f>
        <v>1177.650803803476</v>
      </c>
      <c r="C53" s="223">
        <f>C7*B53</f>
        <v>5888.2540190173804</v>
      </c>
      <c r="D53" t="s">
        <v>162</v>
      </c>
      <c r="E53" s="226">
        <f>B53*E7</f>
        <v>5888.2540190173804</v>
      </c>
    </row>
    <row r="54" spans="1:8" ht="15.75" thickBot="1">
      <c r="A54" t="s">
        <v>165</v>
      </c>
      <c r="B54" s="217">
        <f>N43</f>
        <v>24</v>
      </c>
      <c r="C54" s="223">
        <f>C8*B54</f>
        <v>2400</v>
      </c>
      <c r="D54" t="s">
        <v>162</v>
      </c>
      <c r="E54" s="227">
        <f>B54*E8</f>
        <v>2400</v>
      </c>
      <c r="H54" s="223"/>
    </row>
    <row r="55" spans="1:8">
      <c r="H55" s="223"/>
    </row>
    <row r="56" spans="1:8">
      <c r="H56" s="223"/>
    </row>
    <row r="57" spans="1:8" ht="15.75" thickBot="1">
      <c r="A57" t="s">
        <v>166</v>
      </c>
      <c r="H57" s="223"/>
    </row>
    <row r="58" spans="1:8">
      <c r="A58" t="str">
        <f>A51</f>
        <v>Beer for the Year</v>
      </c>
      <c r="B58" s="217">
        <f>H43</f>
        <v>393</v>
      </c>
      <c r="C58" s="223">
        <f>C5*B58</f>
        <v>44508.232228320339</v>
      </c>
      <c r="D58" t="s">
        <v>71</v>
      </c>
      <c r="E58" s="225">
        <f>B58*F5</f>
        <v>51090</v>
      </c>
      <c r="H58" s="223"/>
    </row>
    <row r="59" spans="1:8">
      <c r="A59" t="str">
        <f>A52</f>
        <v>Door - Before 9pm</v>
      </c>
      <c r="B59" s="217">
        <f>J43</f>
        <v>1272.7613752662267</v>
      </c>
      <c r="C59" s="223">
        <f>C6*B59</f>
        <v>12727.613752662266</v>
      </c>
      <c r="D59" t="s">
        <v>71</v>
      </c>
      <c r="E59" s="226">
        <f>B59*F6</f>
        <v>12727.613752662266</v>
      </c>
      <c r="H59" s="223"/>
    </row>
    <row r="60" spans="1:8">
      <c r="A60" t="str">
        <f>A53</f>
        <v>Door - After 9pm</v>
      </c>
      <c r="B60" s="217">
        <f>K43</f>
        <v>1177.650803803476</v>
      </c>
      <c r="C60" s="223">
        <f>C7*B60</f>
        <v>5888.2540190173804</v>
      </c>
      <c r="D60" t="s">
        <v>71</v>
      </c>
      <c r="E60" s="226">
        <f>B60*F7</f>
        <v>5888.2540190173804</v>
      </c>
    </row>
    <row r="61" spans="1:8" ht="15.75" thickBot="1">
      <c r="A61" t="str">
        <f>A54</f>
        <v>Student Clubs</v>
      </c>
      <c r="B61" s="217">
        <f>N43</f>
        <v>24</v>
      </c>
      <c r="C61" s="223">
        <f>C8*B61</f>
        <v>2400</v>
      </c>
      <c r="D61" t="s">
        <v>71</v>
      </c>
      <c r="E61" s="227">
        <f>B61*F8</f>
        <v>6000</v>
      </c>
    </row>
    <row r="65" spans="1:7">
      <c r="A65" t="s">
        <v>167</v>
      </c>
      <c r="D65" t="s">
        <v>162</v>
      </c>
      <c r="E65">
        <v>100</v>
      </c>
    </row>
    <row r="66" spans="1:7">
      <c r="A66" t="s">
        <v>151</v>
      </c>
      <c r="D66" t="s">
        <v>162</v>
      </c>
      <c r="E66">
        <v>5</v>
      </c>
    </row>
    <row r="67" spans="1:7">
      <c r="A67" t="s">
        <v>152</v>
      </c>
      <c r="D67" t="s">
        <v>162</v>
      </c>
      <c r="E67">
        <v>5</v>
      </c>
    </row>
    <row r="68" spans="1:7">
      <c r="A68" t="s">
        <v>154</v>
      </c>
      <c r="D68" t="s">
        <v>162</v>
      </c>
      <c r="E68">
        <v>100</v>
      </c>
    </row>
    <row r="69" spans="1:7">
      <c r="A69" t="s">
        <v>168</v>
      </c>
      <c r="D69" t="s">
        <v>169</v>
      </c>
      <c r="E69">
        <v>50000</v>
      </c>
    </row>
    <row r="70" spans="1:7">
      <c r="A70" t="s">
        <v>170</v>
      </c>
      <c r="D70" t="s">
        <v>169</v>
      </c>
      <c r="E70">
        <f>E69*1.1</f>
        <v>55000.000000000007</v>
      </c>
    </row>
    <row r="72" spans="1:7">
      <c r="A72" s="228" t="s">
        <v>21</v>
      </c>
      <c r="B72" s="216"/>
      <c r="C72" s="216"/>
      <c r="D72" s="216"/>
      <c r="E72" s="216"/>
      <c r="F72" t="s">
        <v>171</v>
      </c>
    </row>
    <row r="73" spans="1:7">
      <c r="A73" s="215" t="s">
        <v>22</v>
      </c>
      <c r="B73" s="216"/>
      <c r="C73" s="229"/>
      <c r="D73" s="229"/>
      <c r="E73" s="230">
        <f>15000/21</f>
        <v>714.28571428571433</v>
      </c>
    </row>
    <row r="74" spans="1:7">
      <c r="A74" s="215" t="s">
        <v>23</v>
      </c>
      <c r="B74" s="216"/>
      <c r="C74" s="216">
        <v>0.75</v>
      </c>
      <c r="D74" s="216"/>
      <c r="E74" s="229">
        <f>E43*C74*5</f>
        <v>245.34391745905751</v>
      </c>
      <c r="F74" s="217">
        <f>E74/5</f>
        <v>49.068783491811502</v>
      </c>
      <c r="G74" s="231">
        <f>F74/E43</f>
        <v>0.75</v>
      </c>
    </row>
    <row r="75" spans="1:7">
      <c r="A75" s="215" t="s">
        <v>24</v>
      </c>
      <c r="B75" s="216"/>
      <c r="C75" s="216"/>
      <c r="D75" s="216"/>
      <c r="E75" s="216"/>
    </row>
    <row r="76" spans="1:7">
      <c r="A76" s="215" t="s">
        <v>25</v>
      </c>
      <c r="B76" s="216"/>
      <c r="C76" s="216"/>
      <c r="D76" s="216"/>
      <c r="E76" s="229">
        <f>E73-E74</f>
        <v>468.94179682665686</v>
      </c>
      <c r="F76" s="217">
        <f>E76/10</f>
        <v>46.894179682665687</v>
      </c>
      <c r="G76" s="231">
        <f>F76/SUM(B43:D43)</f>
        <v>0.24247981451393708</v>
      </c>
    </row>
    <row r="77" spans="1:7">
      <c r="B77" s="216"/>
      <c r="C77" s="216"/>
      <c r="D77" s="216"/>
      <c r="E77" s="232"/>
      <c r="F77" s="217">
        <f>SUM(F73:F76)</f>
        <v>95.962963174477181</v>
      </c>
    </row>
    <row r="78" spans="1:7">
      <c r="A78" s="215" t="s">
        <v>30</v>
      </c>
    </row>
    <row r="80" spans="1:7">
      <c r="A80" s="174" t="s">
        <v>172</v>
      </c>
    </row>
  </sheetData>
  <mergeCells count="5">
    <mergeCell ref="B16:F16"/>
    <mergeCell ref="B17:E17"/>
    <mergeCell ref="J17:K17"/>
    <mergeCell ref="B11:C11"/>
    <mergeCell ref="B13:C13"/>
  </mergeCells>
  <phoneticPr fontId="23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V35"/>
  <sheetViews>
    <sheetView zoomScale="83" zoomScaleNormal="83" workbookViewId="0">
      <selection activeCell="B10" sqref="B10"/>
    </sheetView>
  </sheetViews>
  <sheetFormatPr defaultRowHeight="12.75"/>
  <cols>
    <col min="1" max="1" width="6" style="38" bestFit="1" customWidth="1"/>
    <col min="2" max="2" width="6.140625" style="38" bestFit="1" customWidth="1"/>
    <col min="3" max="3" width="8.5703125" style="38" customWidth="1"/>
    <col min="4" max="4" width="6.140625" style="38" bestFit="1" customWidth="1"/>
    <col min="5" max="5" width="7.140625" style="38" bestFit="1" customWidth="1"/>
    <col min="6" max="6" width="5.28515625" style="38" bestFit="1" customWidth="1"/>
    <col min="7" max="7" width="1.5703125" style="38" customWidth="1"/>
    <col min="8" max="10" width="6.140625" style="38" bestFit="1" customWidth="1"/>
    <col min="11" max="11" width="7.140625" style="38" bestFit="1" customWidth="1"/>
    <col min="12" max="12" width="6.7109375" style="38" customWidth="1"/>
    <col min="13" max="13" width="1.140625" style="38" customWidth="1"/>
    <col min="14" max="14" width="6.140625" style="38" bestFit="1" customWidth="1"/>
    <col min="15" max="15" width="10.28515625" style="38" customWidth="1"/>
    <col min="16" max="16" width="6.140625" style="38" bestFit="1" customWidth="1"/>
    <col min="17" max="17" width="7.140625" style="38" bestFit="1" customWidth="1"/>
    <col min="18" max="18" width="7.28515625" style="38" customWidth="1"/>
    <col min="19" max="19" width="1.140625" style="38" customWidth="1"/>
    <col min="20" max="20" width="12.28515625" style="38" bestFit="1" customWidth="1"/>
    <col min="21" max="21" width="13.5703125" style="38" bestFit="1" customWidth="1"/>
    <col min="22" max="22" width="11.5703125" style="38" customWidth="1"/>
    <col min="23" max="16384" width="9.140625" style="38"/>
  </cols>
  <sheetData>
    <row r="1" spans="1:22" ht="6" customHeight="1"/>
    <row r="2" spans="1:22">
      <c r="B2" s="88">
        <v>1</v>
      </c>
      <c r="C2" s="38" t="s">
        <v>76</v>
      </c>
      <c r="D2" s="38" t="s">
        <v>77</v>
      </c>
      <c r="N2" s="246"/>
      <c r="O2" s="246"/>
      <c r="P2" s="246"/>
      <c r="Q2" s="246"/>
      <c r="R2" s="254" t="s">
        <v>212</v>
      </c>
    </row>
    <row r="3" spans="1:22">
      <c r="B3" s="90">
        <v>1</v>
      </c>
      <c r="C3" s="38" t="s">
        <v>76</v>
      </c>
      <c r="D3" s="38" t="s">
        <v>78</v>
      </c>
      <c r="N3" s="101"/>
      <c r="O3" s="101"/>
      <c r="P3" s="101"/>
      <c r="Q3" s="101"/>
      <c r="R3" s="101"/>
    </row>
    <row r="4" spans="1:22">
      <c r="B4" s="88">
        <v>1.17E-2</v>
      </c>
      <c r="C4" s="38" t="s">
        <v>71</v>
      </c>
      <c r="D4" s="86" t="s">
        <v>73</v>
      </c>
      <c r="N4" s="101"/>
      <c r="O4" s="101"/>
      <c r="P4" s="101"/>
      <c r="Q4" s="101"/>
      <c r="R4" s="101">
        <v>700</v>
      </c>
    </row>
    <row r="5" spans="1:22">
      <c r="B5" s="88">
        <v>0.18672</v>
      </c>
      <c r="C5" s="38" t="s">
        <v>71</v>
      </c>
      <c r="D5" s="86" t="s">
        <v>74</v>
      </c>
      <c r="N5" s="101"/>
      <c r="O5" s="101"/>
      <c r="P5" s="101"/>
      <c r="Q5" s="101"/>
      <c r="R5" s="101"/>
    </row>
    <row r="6" spans="1:22">
      <c r="N6" s="101"/>
      <c r="O6" s="101"/>
      <c r="P6" s="101"/>
      <c r="Q6" s="101"/>
      <c r="R6" s="101"/>
      <c r="T6" s="108" t="s">
        <v>80</v>
      </c>
      <c r="U6" s="108" t="s">
        <v>85</v>
      </c>
      <c r="V6" s="108" t="s">
        <v>86</v>
      </c>
    </row>
    <row r="7" spans="1:22" ht="13.5" thickBot="1">
      <c r="T7" s="111">
        <f>'Current Information'!M27</f>
        <v>188.6997834054834</v>
      </c>
      <c r="U7" s="111">
        <f>'Current Information'!O27</f>
        <v>3.78</v>
      </c>
      <c r="V7" s="112">
        <v>700</v>
      </c>
    </row>
    <row r="8" spans="1:22" ht="15" customHeight="1" thickBot="1">
      <c r="A8" s="255" t="s">
        <v>66</v>
      </c>
      <c r="B8" s="256"/>
      <c r="C8" s="256"/>
      <c r="D8" s="256"/>
      <c r="E8" s="256"/>
      <c r="F8" s="257"/>
      <c r="H8" s="255" t="s">
        <v>69</v>
      </c>
      <c r="I8" s="256"/>
      <c r="J8" s="256"/>
      <c r="K8" s="256"/>
      <c r="L8" s="257"/>
      <c r="N8" s="255" t="s">
        <v>72</v>
      </c>
      <c r="O8" s="258"/>
      <c r="P8" s="258"/>
      <c r="Q8" s="258"/>
      <c r="R8" s="259"/>
    </row>
    <row r="9" spans="1:22" ht="13.5" thickBot="1">
      <c r="A9" s="85" t="s">
        <v>67</v>
      </c>
      <c r="B9" s="72" t="s">
        <v>0</v>
      </c>
      <c r="C9" s="73" t="s">
        <v>1</v>
      </c>
      <c r="D9" s="73" t="s">
        <v>2</v>
      </c>
      <c r="E9" s="73" t="s">
        <v>3</v>
      </c>
      <c r="F9" s="74" t="s">
        <v>36</v>
      </c>
      <c r="H9" s="87" t="s">
        <v>0</v>
      </c>
      <c r="I9" s="73" t="s">
        <v>1</v>
      </c>
      <c r="J9" s="73" t="s">
        <v>2</v>
      </c>
      <c r="K9" s="73" t="s">
        <v>3</v>
      </c>
      <c r="L9" s="74" t="s">
        <v>36</v>
      </c>
      <c r="N9" s="87" t="s">
        <v>0</v>
      </c>
      <c r="O9" s="73" t="s">
        <v>1</v>
      </c>
      <c r="P9" s="73" t="s">
        <v>2</v>
      </c>
      <c r="Q9" s="73" t="s">
        <v>3</v>
      </c>
      <c r="R9" s="74" t="s">
        <v>36</v>
      </c>
      <c r="T9" s="89" t="s">
        <v>70</v>
      </c>
      <c r="U9" s="89" t="s">
        <v>75</v>
      </c>
      <c r="V9" s="89" t="s">
        <v>79</v>
      </c>
    </row>
    <row r="10" spans="1:22">
      <c r="A10" s="78">
        <v>1</v>
      </c>
      <c r="B10" s="79">
        <f>'Projected attendance'!I35</f>
        <v>302.76761779482871</v>
      </c>
      <c r="C10" s="79">
        <f>'Projected attendance'!J35</f>
        <v>431.6832701405587</v>
      </c>
      <c r="D10" s="79">
        <f>'Projected attendance'!K35</f>
        <v>277.20548558684681</v>
      </c>
      <c r="E10" s="79">
        <f>'Projected attendance'!L35</f>
        <v>126.07950799412393</v>
      </c>
      <c r="F10" s="80">
        <f>'Projected attendance'!M35</f>
        <v>1137.7358815163582</v>
      </c>
      <c r="H10" s="91">
        <f t="shared" ref="H10:H33" si="0">(B10*$B$3)*$B$4</f>
        <v>3.5423811281994961</v>
      </c>
      <c r="I10" s="93">
        <f t="shared" ref="I10:I33" si="1">(C10*$B$3)*$B$4</f>
        <v>5.0506942606445371</v>
      </c>
      <c r="J10" s="93">
        <f t="shared" ref="J10:J33" si="2">(D10*$B$3)*$B$4</f>
        <v>3.2433041813661077</v>
      </c>
      <c r="K10" s="93">
        <f t="shared" ref="K10:K33" si="3">(E10*$B$3)*$B$4</f>
        <v>1.4751302435312501</v>
      </c>
      <c r="L10" s="95">
        <f t="shared" ref="L10:L33" si="4">SUM(H10:K10)</f>
        <v>13.311509813741392</v>
      </c>
      <c r="N10" s="91">
        <f t="shared" ref="N10:N33" si="5">(B10*$B$2)*$B$5</f>
        <v>56.532769594650418</v>
      </c>
      <c r="O10" s="93">
        <f t="shared" ref="O10:O33" si="6">(C10*$B$2)*$B$5</f>
        <v>80.603900200645114</v>
      </c>
      <c r="P10" s="93">
        <f t="shared" ref="P10:P33" si="7">(D10*$B$2)*$B$5</f>
        <v>51.759808268776034</v>
      </c>
      <c r="Q10" s="93">
        <f t="shared" ref="Q10:Q33" si="8">(E10*$B$2)*$B$5</f>
        <v>23.541565732662821</v>
      </c>
      <c r="R10" s="95">
        <f t="shared" ref="R10:R33" si="9">SUM(L10:O10)</f>
        <v>150.44817960903691</v>
      </c>
      <c r="T10" s="249">
        <f>ROUND(L10,1)</f>
        <v>13.3</v>
      </c>
      <c r="U10" s="249">
        <f>ROUND(R10,1)</f>
        <v>150.4</v>
      </c>
      <c r="V10" s="99">
        <f>T10*$T$7+U10*$U$7+$V$7</f>
        <v>3778.2191192929295</v>
      </c>
    </row>
    <row r="11" spans="1:22">
      <c r="A11" s="71">
        <v>2</v>
      </c>
      <c r="B11" s="79">
        <f>'Projected attendance'!I36</f>
        <v>301.73168753632638</v>
      </c>
      <c r="C11" s="79">
        <f>'Projected attendance'!J36</f>
        <v>430.20625035593002</v>
      </c>
      <c r="D11" s="79">
        <f>'Projected attendance'!K36</f>
        <v>276.25701708009632</v>
      </c>
      <c r="E11" s="79">
        <f>'Projected attendance'!L36</f>
        <v>125.64812243757237</v>
      </c>
      <c r="F11" s="80">
        <f>'Projected attendance'!M36</f>
        <v>1133.8430774099249</v>
      </c>
      <c r="H11" s="91">
        <f t="shared" si="0"/>
        <v>3.5302607441750187</v>
      </c>
      <c r="I11" s="93">
        <f t="shared" si="1"/>
        <v>5.0334131291643818</v>
      </c>
      <c r="J11" s="93">
        <f t="shared" si="2"/>
        <v>3.2322070998371268</v>
      </c>
      <c r="K11" s="93">
        <f t="shared" si="3"/>
        <v>1.4700830325195968</v>
      </c>
      <c r="L11" s="95">
        <f t="shared" si="4"/>
        <v>13.265964005696123</v>
      </c>
      <c r="N11" s="91">
        <f t="shared" si="5"/>
        <v>56.339340696782862</v>
      </c>
      <c r="O11" s="93">
        <f t="shared" si="6"/>
        <v>80.328111066459257</v>
      </c>
      <c r="P11" s="93">
        <f t="shared" si="7"/>
        <v>51.582710229195584</v>
      </c>
      <c r="Q11" s="93">
        <f t="shared" si="8"/>
        <v>23.461017421543513</v>
      </c>
      <c r="R11" s="95">
        <f t="shared" si="9"/>
        <v>149.93341576893823</v>
      </c>
      <c r="T11" s="247">
        <f t="shared" ref="T11:T33" si="10">ROUND(L11,1)</f>
        <v>13.3</v>
      </c>
      <c r="U11" s="247">
        <f t="shared" ref="U11:U33" si="11">ROUND(R11,1)</f>
        <v>149.9</v>
      </c>
      <c r="V11" s="99">
        <f t="shared" ref="V11:V33" si="12">T11*$T$7+U11*$U$7+$V$7</f>
        <v>3776.3291192929291</v>
      </c>
    </row>
    <row r="12" spans="1:22">
      <c r="A12" s="78">
        <v>3</v>
      </c>
      <c r="B12" s="79">
        <f>'Projected attendance'!I37</f>
        <v>89.736330876392401</v>
      </c>
      <c r="C12" s="79">
        <f>'Projected attendance'!J37</f>
        <v>148.84056631139046</v>
      </c>
      <c r="D12" s="79">
        <f>'Projected attendance'!K37</f>
        <v>121.81166927608319</v>
      </c>
      <c r="E12" s="79">
        <f>'Projected attendance'!L37</f>
        <v>113.93764987095554</v>
      </c>
      <c r="F12" s="80">
        <f>'Projected attendance'!M37</f>
        <v>474.32621633482154</v>
      </c>
      <c r="H12" s="91">
        <f t="shared" si="0"/>
        <v>1.049915071253791</v>
      </c>
      <c r="I12" s="93">
        <f t="shared" si="1"/>
        <v>1.7414346258432685</v>
      </c>
      <c r="J12" s="93">
        <f t="shared" si="2"/>
        <v>1.4251965305301735</v>
      </c>
      <c r="K12" s="93">
        <f t="shared" si="3"/>
        <v>1.3330705034901797</v>
      </c>
      <c r="L12" s="95">
        <f t="shared" si="4"/>
        <v>5.5496167311174123</v>
      </c>
      <c r="N12" s="91">
        <f t="shared" si="5"/>
        <v>16.75556770123999</v>
      </c>
      <c r="O12" s="93">
        <f t="shared" si="6"/>
        <v>27.791510541662827</v>
      </c>
      <c r="P12" s="93">
        <f t="shared" si="7"/>
        <v>22.744674887230254</v>
      </c>
      <c r="Q12" s="93">
        <f t="shared" si="8"/>
        <v>21.274437983904818</v>
      </c>
      <c r="R12" s="95">
        <f t="shared" si="9"/>
        <v>50.096694974020224</v>
      </c>
      <c r="T12" s="247">
        <f t="shared" si="10"/>
        <v>5.5</v>
      </c>
      <c r="U12" s="247">
        <f t="shared" si="11"/>
        <v>50.1</v>
      </c>
      <c r="V12" s="99">
        <f t="shared" si="12"/>
        <v>1927.2268087301586</v>
      </c>
    </row>
    <row r="13" spans="1:22">
      <c r="A13" s="71">
        <v>4</v>
      </c>
      <c r="B13" s="79">
        <f>'Projected attendance'!I38</f>
        <v>78.538082211424509</v>
      </c>
      <c r="C13" s="79">
        <f>'Projected attendance'!J38</f>
        <v>130.26666589991197</v>
      </c>
      <c r="D13" s="79">
        <f>'Projected attendance'!K38</f>
        <v>106.61072056861529</v>
      </c>
      <c r="E13" s="79">
        <f>'Projected attendance'!L38</f>
        <v>134.66139551123328</v>
      </c>
      <c r="F13" s="80">
        <f>'Projected attendance'!M38</f>
        <v>450.07686419118511</v>
      </c>
      <c r="H13" s="91">
        <f t="shared" si="0"/>
        <v>0.91889556187366683</v>
      </c>
      <c r="I13" s="93">
        <f t="shared" si="1"/>
        <v>1.52411999102897</v>
      </c>
      <c r="J13" s="93">
        <f t="shared" si="2"/>
        <v>1.2473454306527989</v>
      </c>
      <c r="K13" s="93">
        <f t="shared" si="3"/>
        <v>1.5755383274814294</v>
      </c>
      <c r="L13" s="95">
        <f t="shared" si="4"/>
        <v>5.2658993110368648</v>
      </c>
      <c r="N13" s="91">
        <f t="shared" si="5"/>
        <v>14.664630710517184</v>
      </c>
      <c r="O13" s="93">
        <f t="shared" si="6"/>
        <v>24.323391856831563</v>
      </c>
      <c r="P13" s="93">
        <f t="shared" si="7"/>
        <v>19.906353744571849</v>
      </c>
      <c r="Q13" s="93">
        <f t="shared" si="8"/>
        <v>25.143975769857477</v>
      </c>
      <c r="R13" s="95">
        <f t="shared" si="9"/>
        <v>44.253921878385611</v>
      </c>
      <c r="T13" s="247">
        <f t="shared" si="10"/>
        <v>5.3</v>
      </c>
      <c r="U13" s="247">
        <f t="shared" si="11"/>
        <v>44.3</v>
      </c>
      <c r="V13" s="99">
        <f t="shared" si="12"/>
        <v>1867.562852049062</v>
      </c>
    </row>
    <row r="14" spans="1:22">
      <c r="A14" s="78">
        <v>5</v>
      </c>
      <c r="B14" s="79">
        <f>'Projected attendance'!I39</f>
        <v>65.381060689366223</v>
      </c>
      <c r="C14" s="79">
        <f>'Projected attendance'!J39</f>
        <v>108.44385996179342</v>
      </c>
      <c r="D14" s="79">
        <f>'Projected attendance'!K39</f>
        <v>88.750855576910993</v>
      </c>
      <c r="E14" s="79">
        <f>'Projected attendance'!L39</f>
        <v>152.89809968471297</v>
      </c>
      <c r="F14" s="80">
        <f>'Projected attendance'!M39</f>
        <v>415.47387591278357</v>
      </c>
      <c r="H14" s="91">
        <f t="shared" si="0"/>
        <v>0.76495841006558485</v>
      </c>
      <c r="I14" s="93">
        <f t="shared" si="1"/>
        <v>1.2687931615529831</v>
      </c>
      <c r="J14" s="93">
        <f t="shared" si="2"/>
        <v>1.0383850102498586</v>
      </c>
      <c r="K14" s="93">
        <f t="shared" si="3"/>
        <v>1.7889077663111419</v>
      </c>
      <c r="L14" s="95">
        <f t="shared" si="4"/>
        <v>4.8610443481795684</v>
      </c>
      <c r="N14" s="91">
        <f t="shared" si="5"/>
        <v>12.20795165191846</v>
      </c>
      <c r="O14" s="93">
        <f t="shared" si="6"/>
        <v>20.248637532066066</v>
      </c>
      <c r="P14" s="93">
        <f t="shared" si="7"/>
        <v>16.57155975332082</v>
      </c>
      <c r="Q14" s="93">
        <f t="shared" si="8"/>
        <v>28.549133173129608</v>
      </c>
      <c r="R14" s="95">
        <f t="shared" si="9"/>
        <v>37.317633532164095</v>
      </c>
      <c r="T14" s="247">
        <f t="shared" si="10"/>
        <v>4.9000000000000004</v>
      </c>
      <c r="U14" s="247">
        <f t="shared" si="11"/>
        <v>37.299999999999997</v>
      </c>
      <c r="V14" s="99">
        <f t="shared" si="12"/>
        <v>1765.6229386868688</v>
      </c>
    </row>
    <row r="15" spans="1:22">
      <c r="A15" s="71">
        <v>6</v>
      </c>
      <c r="B15" s="79">
        <f>'Projected attendance'!I40</f>
        <v>45.903878513683786</v>
      </c>
      <c r="C15" s="79">
        <f>'Projected attendance'!J40</f>
        <v>76.138161736044438</v>
      </c>
      <c r="D15" s="79">
        <f>'Projected attendance'!K40</f>
        <v>62.311752813925011</v>
      </c>
      <c r="E15" s="79">
        <f>'Projected attendance'!L40</f>
        <v>147.58031780052019</v>
      </c>
      <c r="F15" s="80">
        <f>'Projected attendance'!M40</f>
        <v>331.93411086417342</v>
      </c>
      <c r="H15" s="91">
        <f t="shared" si="0"/>
        <v>0.53707537861010035</v>
      </c>
      <c r="I15" s="93">
        <f t="shared" si="1"/>
        <v>0.89081649231172</v>
      </c>
      <c r="J15" s="93">
        <f t="shared" si="2"/>
        <v>0.72904750792292261</v>
      </c>
      <c r="K15" s="93">
        <f t="shared" si="3"/>
        <v>1.7266897182660863</v>
      </c>
      <c r="L15" s="95">
        <f t="shared" si="4"/>
        <v>3.8836290971108287</v>
      </c>
      <c r="N15" s="91">
        <f t="shared" si="5"/>
        <v>8.571172196075036</v>
      </c>
      <c r="O15" s="93">
        <f t="shared" si="6"/>
        <v>14.216517559354218</v>
      </c>
      <c r="P15" s="93">
        <f t="shared" si="7"/>
        <v>11.634850485416077</v>
      </c>
      <c r="Q15" s="93">
        <f t="shared" si="8"/>
        <v>27.556196939713129</v>
      </c>
      <c r="R15" s="95">
        <f t="shared" si="9"/>
        <v>26.671318852540082</v>
      </c>
      <c r="T15" s="247">
        <f t="shared" si="10"/>
        <v>3.9</v>
      </c>
      <c r="U15" s="247">
        <f t="shared" si="11"/>
        <v>26.7</v>
      </c>
      <c r="V15" s="99">
        <f t="shared" si="12"/>
        <v>1536.8551552813854</v>
      </c>
    </row>
    <row r="16" spans="1:22">
      <c r="A16" s="78">
        <v>7</v>
      </c>
      <c r="B16" s="79">
        <f>'Projected attendance'!I41</f>
        <v>54.587833725054324</v>
      </c>
      <c r="C16" s="79">
        <f>'Projected attendance'!J41</f>
        <v>90.541746091009145</v>
      </c>
      <c r="D16" s="79">
        <f>'Projected attendance'!K41</f>
        <v>74.099699455880625</v>
      </c>
      <c r="E16" s="79">
        <f>'Projected attendance'!L41</f>
        <v>139.19400789906314</v>
      </c>
      <c r="F16" s="80">
        <f>'Projected attendance'!M41</f>
        <v>358.42328717100725</v>
      </c>
      <c r="H16" s="91">
        <f t="shared" si="0"/>
        <v>0.63867765458313563</v>
      </c>
      <c r="I16" s="93">
        <f t="shared" si="1"/>
        <v>1.0593384292648069</v>
      </c>
      <c r="J16" s="93">
        <f t="shared" si="2"/>
        <v>0.86696648363380335</v>
      </c>
      <c r="K16" s="93">
        <f t="shared" si="3"/>
        <v>1.6285698924190388</v>
      </c>
      <c r="L16" s="95">
        <f t="shared" si="4"/>
        <v>4.1935524599007845</v>
      </c>
      <c r="N16" s="91">
        <f t="shared" si="5"/>
        <v>10.192640313142142</v>
      </c>
      <c r="O16" s="93">
        <f t="shared" si="6"/>
        <v>16.905954830113227</v>
      </c>
      <c r="P16" s="93">
        <f t="shared" si="7"/>
        <v>13.835895882402029</v>
      </c>
      <c r="Q16" s="93">
        <f t="shared" si="8"/>
        <v>25.99030515491307</v>
      </c>
      <c r="R16" s="95">
        <f t="shared" si="9"/>
        <v>31.292147603156153</v>
      </c>
      <c r="T16" s="247">
        <f t="shared" si="10"/>
        <v>4.2</v>
      </c>
      <c r="U16" s="247">
        <f t="shared" si="11"/>
        <v>31.3</v>
      </c>
      <c r="V16" s="99">
        <f t="shared" si="12"/>
        <v>1610.8530903030303</v>
      </c>
    </row>
    <row r="17" spans="1:22">
      <c r="A17" s="71">
        <v>8</v>
      </c>
      <c r="B17" s="79">
        <f>'Projected attendance'!I42</f>
        <v>68.90628651825331</v>
      </c>
      <c r="C17" s="79">
        <f>'Projected attendance'!J42</f>
        <v>114.29095225565867</v>
      </c>
      <c r="D17" s="79">
        <f>'Projected attendance'!K42</f>
        <v>93.536137508968139</v>
      </c>
      <c r="E17" s="79">
        <f>'Projected attendance'!L42</f>
        <v>176.78632927678163</v>
      </c>
      <c r="F17" s="80">
        <f>'Projected attendance'!M42</f>
        <v>453.5197055596617</v>
      </c>
      <c r="H17" s="91">
        <f t="shared" si="0"/>
        <v>0.80620355226356377</v>
      </c>
      <c r="I17" s="93">
        <f t="shared" si="1"/>
        <v>1.3372041413912064</v>
      </c>
      <c r="J17" s="93">
        <f t="shared" si="2"/>
        <v>1.0943728088549272</v>
      </c>
      <c r="K17" s="93">
        <f t="shared" si="3"/>
        <v>2.0684000525383452</v>
      </c>
      <c r="L17" s="95">
        <f t="shared" si="4"/>
        <v>5.3061805550480425</v>
      </c>
      <c r="N17" s="91">
        <f t="shared" si="5"/>
        <v>12.866181818688258</v>
      </c>
      <c r="O17" s="93">
        <f t="shared" si="6"/>
        <v>21.340406605176586</v>
      </c>
      <c r="P17" s="93">
        <f t="shared" si="7"/>
        <v>17.46506759567453</v>
      </c>
      <c r="Q17" s="93">
        <f t="shared" si="8"/>
        <v>33.009543402560666</v>
      </c>
      <c r="R17" s="95">
        <f t="shared" si="9"/>
        <v>39.512768978912888</v>
      </c>
      <c r="T17" s="247">
        <f t="shared" si="10"/>
        <v>5.3</v>
      </c>
      <c r="U17" s="247">
        <f t="shared" si="11"/>
        <v>39.5</v>
      </c>
      <c r="V17" s="99">
        <f t="shared" si="12"/>
        <v>1849.418852049062</v>
      </c>
    </row>
    <row r="18" spans="1:22">
      <c r="A18" s="78">
        <v>9</v>
      </c>
      <c r="B18" s="79">
        <f>'Projected attendance'!I43</f>
        <v>87.604740336885911</v>
      </c>
      <c r="C18" s="79">
        <f>'Projected attendance'!J43</f>
        <v>145.30501788918932</v>
      </c>
      <c r="D18" s="79">
        <f>'Projected attendance'!K43</f>
        <v>118.91816338728044</v>
      </c>
      <c r="E18" s="79">
        <f>'Projected attendance'!L43</f>
        <v>151.99695561672138</v>
      </c>
      <c r="F18" s="80">
        <f>'Projected attendance'!M43</f>
        <v>503.82487723007705</v>
      </c>
      <c r="H18" s="91">
        <f t="shared" si="0"/>
        <v>1.0249754619415652</v>
      </c>
      <c r="I18" s="93">
        <f t="shared" si="1"/>
        <v>1.7000687093035149</v>
      </c>
      <c r="J18" s="93">
        <f t="shared" si="2"/>
        <v>1.3913425116311813</v>
      </c>
      <c r="K18" s="93">
        <f t="shared" si="3"/>
        <v>1.7783643807156402</v>
      </c>
      <c r="L18" s="95">
        <f t="shared" si="4"/>
        <v>5.8947510635919009</v>
      </c>
      <c r="N18" s="91">
        <f t="shared" si="5"/>
        <v>16.357557115703337</v>
      </c>
      <c r="O18" s="93">
        <f t="shared" si="6"/>
        <v>27.13135294026943</v>
      </c>
      <c r="P18" s="93">
        <f t="shared" si="7"/>
        <v>22.204399467673003</v>
      </c>
      <c r="Q18" s="93">
        <f t="shared" si="8"/>
        <v>28.380871552754215</v>
      </c>
      <c r="R18" s="95">
        <f t="shared" si="9"/>
        <v>49.383661119564664</v>
      </c>
      <c r="T18" s="247">
        <f t="shared" si="10"/>
        <v>5.9</v>
      </c>
      <c r="U18" s="247">
        <f t="shared" si="11"/>
        <v>49.4</v>
      </c>
      <c r="V18" s="99">
        <f t="shared" si="12"/>
        <v>2000.0607220923521</v>
      </c>
    </row>
    <row r="19" spans="1:22">
      <c r="A19" s="71">
        <v>10</v>
      </c>
      <c r="B19" s="79">
        <f>'Projected attendance'!I44</f>
        <v>80.193788804853966</v>
      </c>
      <c r="C19" s="79">
        <f>'Projected attendance'!J44</f>
        <v>133.01289259098317</v>
      </c>
      <c r="D19" s="79">
        <f>'Projected attendance'!K44</f>
        <v>108.85824263696095</v>
      </c>
      <c r="E19" s="79">
        <f>'Projected attendance'!L44</f>
        <v>130.9399538480568</v>
      </c>
      <c r="F19" s="80">
        <f>'Projected attendance'!M44</f>
        <v>453.00487788085491</v>
      </c>
      <c r="H19" s="91">
        <f t="shared" si="0"/>
        <v>0.93826732901679144</v>
      </c>
      <c r="I19" s="93">
        <f t="shared" si="1"/>
        <v>1.5562508433145033</v>
      </c>
      <c r="J19" s="93">
        <f t="shared" si="2"/>
        <v>1.2736414388524431</v>
      </c>
      <c r="K19" s="93">
        <f t="shared" si="3"/>
        <v>1.5319974600222646</v>
      </c>
      <c r="L19" s="95">
        <f t="shared" si="4"/>
        <v>5.3001570712060024</v>
      </c>
      <c r="N19" s="91">
        <f t="shared" si="5"/>
        <v>14.973784245642332</v>
      </c>
      <c r="O19" s="93">
        <f t="shared" si="6"/>
        <v>24.836167304588376</v>
      </c>
      <c r="P19" s="93">
        <f t="shared" si="7"/>
        <v>20.326011065173347</v>
      </c>
      <c r="Q19" s="93">
        <f t="shared" si="8"/>
        <v>24.449108182509164</v>
      </c>
      <c r="R19" s="95">
        <f t="shared" si="9"/>
        <v>45.110108621436709</v>
      </c>
      <c r="T19" s="247">
        <f t="shared" si="10"/>
        <v>5.3</v>
      </c>
      <c r="U19" s="247">
        <f t="shared" si="11"/>
        <v>45.1</v>
      </c>
      <c r="V19" s="99">
        <f t="shared" si="12"/>
        <v>1870.5868520490619</v>
      </c>
    </row>
    <row r="20" spans="1:22">
      <c r="A20" s="78">
        <v>11</v>
      </c>
      <c r="B20" s="79">
        <f>'Projected attendance'!I45</f>
        <v>102.72026329943489</v>
      </c>
      <c r="C20" s="79">
        <f>'Projected attendance'!J45</f>
        <v>170.37627917061627</v>
      </c>
      <c r="D20" s="79">
        <f>'Projected attendance'!K45</f>
        <v>139.43657623151952</v>
      </c>
      <c r="E20" s="79">
        <f>'Projected attendance'!L45</f>
        <v>130.42326647592358</v>
      </c>
      <c r="F20" s="80">
        <f>'Projected attendance'!M45</f>
        <v>542.95638517749433</v>
      </c>
      <c r="H20" s="91">
        <f t="shared" si="0"/>
        <v>1.2018270806033882</v>
      </c>
      <c r="I20" s="93">
        <f t="shared" si="1"/>
        <v>1.9934024662962104</v>
      </c>
      <c r="J20" s="93">
        <f t="shared" si="2"/>
        <v>1.6314079419087786</v>
      </c>
      <c r="K20" s="93">
        <f t="shared" si="3"/>
        <v>1.525952217768306</v>
      </c>
      <c r="L20" s="95">
        <f t="shared" si="4"/>
        <v>6.3525897065766834</v>
      </c>
      <c r="N20" s="91">
        <f t="shared" si="5"/>
        <v>19.179927563270482</v>
      </c>
      <c r="O20" s="93">
        <f t="shared" si="6"/>
        <v>31.81265884673747</v>
      </c>
      <c r="P20" s="93">
        <f t="shared" si="7"/>
        <v>26.035597513949327</v>
      </c>
      <c r="Q20" s="93">
        <f t="shared" si="8"/>
        <v>24.352632316384451</v>
      </c>
      <c r="R20" s="95">
        <f t="shared" si="9"/>
        <v>57.345176116584639</v>
      </c>
      <c r="T20" s="247">
        <f t="shared" si="10"/>
        <v>6.4</v>
      </c>
      <c r="U20" s="247">
        <f t="shared" si="11"/>
        <v>57.3</v>
      </c>
      <c r="V20" s="99">
        <f t="shared" si="12"/>
        <v>2124.272613795094</v>
      </c>
    </row>
    <row r="21" spans="1:22">
      <c r="A21" s="71">
        <v>12</v>
      </c>
      <c r="B21" s="79">
        <f>'Projected attendance'!I46</f>
        <v>90.496679419949501</v>
      </c>
      <c r="C21" s="79">
        <f>'Projected attendance'!J46</f>
        <v>150.1017133486252</v>
      </c>
      <c r="D21" s="79">
        <f>'Projected attendance'!K46</f>
        <v>122.84379666994676</v>
      </c>
      <c r="E21" s="79">
        <f>'Projected attendance'!L46</f>
        <v>114.90305959174111</v>
      </c>
      <c r="F21" s="80">
        <f>'Projected attendance'!M46</f>
        <v>478.34524903026255</v>
      </c>
      <c r="H21" s="91">
        <f t="shared" si="0"/>
        <v>1.0588111492134091</v>
      </c>
      <c r="I21" s="93">
        <f t="shared" si="1"/>
        <v>1.7561900461789148</v>
      </c>
      <c r="J21" s="93">
        <f t="shared" si="2"/>
        <v>1.4372724210383772</v>
      </c>
      <c r="K21" s="93">
        <f t="shared" si="3"/>
        <v>1.3443657972233711</v>
      </c>
      <c r="L21" s="95">
        <f t="shared" si="4"/>
        <v>5.5966394136540725</v>
      </c>
      <c r="N21" s="91">
        <f t="shared" si="5"/>
        <v>16.897539981292972</v>
      </c>
      <c r="O21" s="93">
        <f t="shared" si="6"/>
        <v>28.026991916455295</v>
      </c>
      <c r="P21" s="93">
        <f t="shared" si="7"/>
        <v>22.937393714212458</v>
      </c>
      <c r="Q21" s="93">
        <f t="shared" si="8"/>
        <v>21.454699286969902</v>
      </c>
      <c r="R21" s="95">
        <f t="shared" si="9"/>
        <v>50.521171311402341</v>
      </c>
      <c r="T21" s="247">
        <f t="shared" si="10"/>
        <v>5.6</v>
      </c>
      <c r="U21" s="247">
        <f t="shared" si="11"/>
        <v>50.5</v>
      </c>
      <c r="V21" s="99">
        <f t="shared" si="12"/>
        <v>1947.608787070707</v>
      </c>
    </row>
    <row r="22" spans="1:22">
      <c r="A22" s="78">
        <v>13</v>
      </c>
      <c r="B22" s="79">
        <f>'Projected attendance'!I47</f>
        <v>197.94790827054538</v>
      </c>
      <c r="C22" s="79">
        <f>'Projected attendance'!J47</f>
        <v>282.23229743683601</v>
      </c>
      <c r="D22" s="79">
        <f>'Projected attendance'!K47</f>
        <v>181.23551796157227</v>
      </c>
      <c r="E22" s="79">
        <f>'Projected attendance'!L47</f>
        <v>82.430132604632206</v>
      </c>
      <c r="F22" s="80">
        <f>'Projected attendance'!M47</f>
        <v>743.84585627358592</v>
      </c>
      <c r="H22" s="91">
        <f t="shared" si="0"/>
        <v>2.3159905267653809</v>
      </c>
      <c r="I22" s="93">
        <f t="shared" si="1"/>
        <v>3.3021178800109814</v>
      </c>
      <c r="J22" s="93">
        <f t="shared" si="2"/>
        <v>2.1204555601503956</v>
      </c>
      <c r="K22" s="93">
        <f t="shared" si="3"/>
        <v>0.96443255147419682</v>
      </c>
      <c r="L22" s="95">
        <f t="shared" si="4"/>
        <v>8.7029965184009548</v>
      </c>
      <c r="N22" s="91">
        <f t="shared" si="5"/>
        <v>36.960833432276232</v>
      </c>
      <c r="O22" s="93">
        <f t="shared" si="6"/>
        <v>52.69841457740602</v>
      </c>
      <c r="P22" s="93">
        <f t="shared" si="7"/>
        <v>33.840295913784772</v>
      </c>
      <c r="Q22" s="93">
        <f t="shared" si="8"/>
        <v>15.391354359936924</v>
      </c>
      <c r="R22" s="95">
        <f t="shared" si="9"/>
        <v>98.36224452808321</v>
      </c>
      <c r="T22" s="247">
        <f t="shared" si="10"/>
        <v>8.6999999999999993</v>
      </c>
      <c r="U22" s="247">
        <f t="shared" si="11"/>
        <v>98.4</v>
      </c>
      <c r="V22" s="99">
        <f t="shared" si="12"/>
        <v>2713.6401156277052</v>
      </c>
    </row>
    <row r="23" spans="1:22">
      <c r="A23" s="71">
        <v>14</v>
      </c>
      <c r="B23" s="79">
        <f>'Projected attendance'!I48</f>
        <v>201.21780656555396</v>
      </c>
      <c r="C23" s="79">
        <f>'Projected attendance'!J48</f>
        <v>286.89448819322291</v>
      </c>
      <c r="D23" s="79">
        <f>'Projected attendance'!K48</f>
        <v>184.22934455138187</v>
      </c>
      <c r="E23" s="79">
        <f>'Projected attendance'!L48</f>
        <v>83.791794631860228</v>
      </c>
      <c r="F23" s="80">
        <f>'Projected attendance'!M48</f>
        <v>756.13343394201911</v>
      </c>
      <c r="H23" s="91">
        <f t="shared" si="0"/>
        <v>2.3542483368169815</v>
      </c>
      <c r="I23" s="93">
        <f t="shared" si="1"/>
        <v>3.3566655118607081</v>
      </c>
      <c r="J23" s="93">
        <f t="shared" si="2"/>
        <v>2.1554833312511681</v>
      </c>
      <c r="K23" s="93">
        <f t="shared" si="3"/>
        <v>0.98036399719276468</v>
      </c>
      <c r="L23" s="95">
        <f t="shared" si="4"/>
        <v>8.846761177121623</v>
      </c>
      <c r="N23" s="91">
        <f t="shared" si="5"/>
        <v>37.571388841920232</v>
      </c>
      <c r="O23" s="93">
        <f t="shared" si="6"/>
        <v>53.56893883543858</v>
      </c>
      <c r="P23" s="93">
        <f t="shared" si="7"/>
        <v>34.399303214634024</v>
      </c>
      <c r="Q23" s="93">
        <f t="shared" si="8"/>
        <v>15.645603893660942</v>
      </c>
      <c r="R23" s="95">
        <f t="shared" si="9"/>
        <v>99.987088854480433</v>
      </c>
      <c r="T23" s="247">
        <f t="shared" si="10"/>
        <v>8.8000000000000007</v>
      </c>
      <c r="U23" s="247">
        <f t="shared" si="11"/>
        <v>100</v>
      </c>
      <c r="V23" s="99">
        <f t="shared" si="12"/>
        <v>2738.5580939682541</v>
      </c>
    </row>
    <row r="24" spans="1:22">
      <c r="A24" s="78">
        <v>15</v>
      </c>
      <c r="B24" s="79">
        <f>'Projected attendance'!I49</f>
        <v>180.99644799064671</v>
      </c>
      <c r="C24" s="79">
        <f>'Projected attendance'!J49</f>
        <v>258.06306209858633</v>
      </c>
      <c r="D24" s="79">
        <f>'Projected attendance'!K49</f>
        <v>165.71523936467236</v>
      </c>
      <c r="E24" s="79">
        <f>'Projected attendance'!L49</f>
        <v>75.371148597564911</v>
      </c>
      <c r="F24" s="80">
        <f>'Projected attendance'!M49</f>
        <v>680.14589805147034</v>
      </c>
      <c r="H24" s="91">
        <f t="shared" si="0"/>
        <v>2.1176584414905668</v>
      </c>
      <c r="I24" s="93">
        <f t="shared" si="1"/>
        <v>3.0193378265534601</v>
      </c>
      <c r="J24" s="93">
        <f t="shared" si="2"/>
        <v>1.9388683005666667</v>
      </c>
      <c r="K24" s="93">
        <f t="shared" si="3"/>
        <v>0.88184243859150946</v>
      </c>
      <c r="L24" s="95">
        <f t="shared" si="4"/>
        <v>7.9577070072022034</v>
      </c>
      <c r="N24" s="91">
        <f t="shared" si="5"/>
        <v>33.795656768813551</v>
      </c>
      <c r="O24" s="93">
        <f t="shared" si="6"/>
        <v>48.185534955048041</v>
      </c>
      <c r="P24" s="93">
        <f t="shared" si="7"/>
        <v>30.942349494171623</v>
      </c>
      <c r="Q24" s="93">
        <f t="shared" si="8"/>
        <v>14.07330086613732</v>
      </c>
      <c r="R24" s="95">
        <f t="shared" si="9"/>
        <v>89.938898731063802</v>
      </c>
      <c r="T24" s="247">
        <f t="shared" si="10"/>
        <v>8</v>
      </c>
      <c r="U24" s="247">
        <f t="shared" si="11"/>
        <v>89.9</v>
      </c>
      <c r="V24" s="99">
        <f t="shared" si="12"/>
        <v>2549.4202672438673</v>
      </c>
    </row>
    <row r="25" spans="1:22">
      <c r="A25" s="71">
        <v>16</v>
      </c>
      <c r="B25" s="79">
        <f>'Projected attendance'!I50</f>
        <v>93.329157038895289</v>
      </c>
      <c r="C25" s="79">
        <f>'Projected attendance'!J50</f>
        <v>154.79978344744558</v>
      </c>
      <c r="D25" s="79">
        <f>'Projected attendance'!K50</f>
        <v>126.68871459316998</v>
      </c>
      <c r="E25" s="79">
        <f>'Projected attendance'!L50</f>
        <v>118.49943845036977</v>
      </c>
      <c r="F25" s="80">
        <f>'Projected attendance'!M50</f>
        <v>493.31709352988059</v>
      </c>
      <c r="H25" s="91">
        <f t="shared" si="0"/>
        <v>1.091951137355075</v>
      </c>
      <c r="I25" s="93">
        <f t="shared" si="1"/>
        <v>1.8111574663351133</v>
      </c>
      <c r="J25" s="93">
        <f t="shared" si="2"/>
        <v>1.4822579607400888</v>
      </c>
      <c r="K25" s="93">
        <f t="shared" si="3"/>
        <v>1.3864434298693262</v>
      </c>
      <c r="L25" s="95">
        <f t="shared" si="4"/>
        <v>5.7718099942996037</v>
      </c>
      <c r="N25" s="91">
        <f t="shared" si="5"/>
        <v>17.426420202302527</v>
      </c>
      <c r="O25" s="93">
        <f t="shared" si="6"/>
        <v>28.904215565307037</v>
      </c>
      <c r="P25" s="93">
        <f t="shared" si="7"/>
        <v>23.655316788836696</v>
      </c>
      <c r="Q25" s="93">
        <f t="shared" si="8"/>
        <v>22.126215147453042</v>
      </c>
      <c r="R25" s="95">
        <f t="shared" si="9"/>
        <v>52.102445761909166</v>
      </c>
      <c r="T25" s="247">
        <f t="shared" si="10"/>
        <v>5.8</v>
      </c>
      <c r="U25" s="247">
        <f t="shared" si="11"/>
        <v>52.1</v>
      </c>
      <c r="V25" s="99">
        <f t="shared" si="12"/>
        <v>1991.3967437518036</v>
      </c>
    </row>
    <row r="26" spans="1:22">
      <c r="A26" s="78">
        <v>17</v>
      </c>
      <c r="B26" s="79">
        <f>'Projected attendance'!I51</f>
        <v>91.589410512072718</v>
      </c>
      <c r="C26" s="79">
        <f>'Projected attendance'!J51</f>
        <v>151.91416448173112</v>
      </c>
      <c r="D26" s="79">
        <f>'Projected attendance'!K51</f>
        <v>124.32711337235077</v>
      </c>
      <c r="E26" s="79">
        <f>'Projected attendance'!L51</f>
        <v>116.29049332523016</v>
      </c>
      <c r="F26" s="80">
        <f>'Projected attendance'!M51</f>
        <v>484.12118169138478</v>
      </c>
      <c r="H26" s="91">
        <f t="shared" si="0"/>
        <v>1.0715961029912509</v>
      </c>
      <c r="I26" s="93">
        <f t="shared" si="1"/>
        <v>1.7773957244362542</v>
      </c>
      <c r="J26" s="93">
        <f t="shared" si="2"/>
        <v>1.4546272264565041</v>
      </c>
      <c r="K26" s="93">
        <f t="shared" si="3"/>
        <v>1.3605987719051928</v>
      </c>
      <c r="L26" s="95">
        <f t="shared" si="4"/>
        <v>5.6642178257892022</v>
      </c>
      <c r="N26" s="91">
        <f t="shared" si="5"/>
        <v>17.101574730814217</v>
      </c>
      <c r="O26" s="93">
        <f t="shared" si="6"/>
        <v>28.365412792028835</v>
      </c>
      <c r="P26" s="93">
        <f t="shared" si="7"/>
        <v>23.214358608885334</v>
      </c>
      <c r="Q26" s="93">
        <f t="shared" si="8"/>
        <v>21.713760913686976</v>
      </c>
      <c r="R26" s="95">
        <f t="shared" si="9"/>
        <v>51.13120534863225</v>
      </c>
      <c r="T26" s="247">
        <f t="shared" si="10"/>
        <v>5.7</v>
      </c>
      <c r="U26" s="247">
        <f t="shared" si="11"/>
        <v>51.1</v>
      </c>
      <c r="V26" s="99">
        <f t="shared" si="12"/>
        <v>1968.7467654112554</v>
      </c>
    </row>
    <row r="27" spans="1:22">
      <c r="A27" s="71">
        <v>18</v>
      </c>
      <c r="B27" s="79">
        <f>'Projected attendance'!I52</f>
        <v>91.627419469393004</v>
      </c>
      <c r="C27" s="79">
        <f>'Projected attendance'!J52</f>
        <v>151.97720778512013</v>
      </c>
      <c r="D27" s="79">
        <f>'Projected attendance'!K52</f>
        <v>124.37870824472199</v>
      </c>
      <c r="E27" s="79">
        <f>'Projected attendance'!L52</f>
        <v>116.33875305714506</v>
      </c>
      <c r="F27" s="80">
        <f>'Projected attendance'!M52</f>
        <v>484.32208855638021</v>
      </c>
      <c r="H27" s="91">
        <f t="shared" si="0"/>
        <v>1.0720408077918981</v>
      </c>
      <c r="I27" s="93">
        <f t="shared" si="1"/>
        <v>1.7781333310859055</v>
      </c>
      <c r="J27" s="93">
        <f t="shared" si="2"/>
        <v>1.4552308864632473</v>
      </c>
      <c r="K27" s="93">
        <f t="shared" si="3"/>
        <v>1.3611634107685973</v>
      </c>
      <c r="L27" s="95">
        <f t="shared" si="4"/>
        <v>5.6665684361096478</v>
      </c>
      <c r="N27" s="91">
        <f t="shared" si="5"/>
        <v>17.108671763325063</v>
      </c>
      <c r="O27" s="93">
        <f t="shared" si="6"/>
        <v>28.377184237637628</v>
      </c>
      <c r="P27" s="93">
        <f t="shared" si="7"/>
        <v>23.223992403454488</v>
      </c>
      <c r="Q27" s="93">
        <f t="shared" si="8"/>
        <v>21.722771970830124</v>
      </c>
      <c r="R27" s="95">
        <f t="shared" si="9"/>
        <v>51.152424437072341</v>
      </c>
      <c r="T27" s="247">
        <f t="shared" si="10"/>
        <v>5.7</v>
      </c>
      <c r="U27" s="247">
        <f t="shared" si="11"/>
        <v>51.2</v>
      </c>
      <c r="V27" s="99">
        <f t="shared" si="12"/>
        <v>1969.1247654112556</v>
      </c>
    </row>
    <row r="28" spans="1:22">
      <c r="A28" s="71">
        <v>19</v>
      </c>
      <c r="B28" s="79">
        <f>'Projected attendance'!I53</f>
        <v>91.705050329423472</v>
      </c>
      <c r="C28" s="79">
        <f>'Projected attendance'!J53</f>
        <v>152.10596969300437</v>
      </c>
      <c r="D28" s="79">
        <f>'Projected attendance'!K53</f>
        <v>124.48408746577209</v>
      </c>
      <c r="E28" s="79">
        <f>'Projected attendance'!L53</f>
        <v>116.43732046750102</v>
      </c>
      <c r="F28" s="80">
        <f>'Projected attendance'!M53</f>
        <v>484.73242795570098</v>
      </c>
      <c r="H28" s="91">
        <f>(B28*$B$3)*$B$4</f>
        <v>1.0729490888542546</v>
      </c>
      <c r="I28" s="93">
        <f>(C28*$B$3)*$B$4</f>
        <v>1.7796398454081512</v>
      </c>
      <c r="J28" s="93">
        <f>(D28*$B$3)*$B$4</f>
        <v>1.4564638233495335</v>
      </c>
      <c r="K28" s="93">
        <f>(E28*$B$3)*$B$4</f>
        <v>1.3623166494697621</v>
      </c>
      <c r="L28" s="95">
        <f>SUM(H28:K28)</f>
        <v>5.671369407081702</v>
      </c>
      <c r="N28" s="91">
        <f>(B28*$B$2)*$B$5</f>
        <v>17.123166997509951</v>
      </c>
      <c r="O28" s="93">
        <f>(C28*$B$2)*$B$5</f>
        <v>28.401226661077775</v>
      </c>
      <c r="P28" s="93">
        <f>(D28*$B$2)*$B$5</f>
        <v>23.243668811608966</v>
      </c>
      <c r="Q28" s="93">
        <f>(E28*$B$2)*$B$5</f>
        <v>21.741176477691791</v>
      </c>
      <c r="R28" s="95">
        <f>SUM(L28:O28)</f>
        <v>51.195763065669425</v>
      </c>
      <c r="T28" s="247">
        <f>ROUND(L28,1)</f>
        <v>5.7</v>
      </c>
      <c r="U28" s="247">
        <f>ROUND(R28,1)</f>
        <v>51.2</v>
      </c>
      <c r="V28" s="99">
        <f>T28*$T$7+U28*$U$7+$V$7</f>
        <v>1969.1247654112556</v>
      </c>
    </row>
    <row r="29" spans="1:22">
      <c r="A29" s="71">
        <v>20</v>
      </c>
      <c r="B29" s="79">
        <f>'Projected attendance'!I54</f>
        <v>54.417469361885288</v>
      </c>
      <c r="C29" s="79">
        <f>'Projected attendance'!J54</f>
        <v>90.259172377043868</v>
      </c>
      <c r="D29" s="79">
        <f>'Projected attendance'!K54</f>
        <v>73.868440084563531</v>
      </c>
      <c r="E29" s="79">
        <f>'Projected attendance'!L54</f>
        <v>69.093515530052372</v>
      </c>
      <c r="F29" s="80">
        <f>'Projected attendance'!M54</f>
        <v>287.63859735354504</v>
      </c>
      <c r="H29" s="91">
        <f t="shared" si="0"/>
        <v>0.63668439153405787</v>
      </c>
      <c r="I29" s="93">
        <f t="shared" si="1"/>
        <v>1.0560323168114132</v>
      </c>
      <c r="J29" s="93">
        <f t="shared" si="2"/>
        <v>0.86426074898939331</v>
      </c>
      <c r="K29" s="93">
        <f t="shared" si="3"/>
        <v>0.80839413170161278</v>
      </c>
      <c r="L29" s="95">
        <f t="shared" si="4"/>
        <v>3.365371589036477</v>
      </c>
      <c r="N29" s="91">
        <f t="shared" si="5"/>
        <v>10.160829879251221</v>
      </c>
      <c r="O29" s="93">
        <f t="shared" si="6"/>
        <v>16.853192666241629</v>
      </c>
      <c r="P29" s="93">
        <f t="shared" si="7"/>
        <v>13.792715132589702</v>
      </c>
      <c r="Q29" s="93">
        <f t="shared" si="8"/>
        <v>12.901141219771379</v>
      </c>
      <c r="R29" s="95">
        <f t="shared" si="9"/>
        <v>30.379394134529328</v>
      </c>
      <c r="T29" s="247">
        <f t="shared" si="10"/>
        <v>3.4</v>
      </c>
      <c r="U29" s="247">
        <f t="shared" si="11"/>
        <v>30.4</v>
      </c>
      <c r="V29" s="99">
        <f t="shared" si="12"/>
        <v>1456.4912635786436</v>
      </c>
    </row>
    <row r="30" spans="1:22">
      <c r="A30" s="78">
        <v>21</v>
      </c>
      <c r="B30" s="79">
        <f>'Projected attendance'!I55</f>
        <v>91.466388051289982</v>
      </c>
      <c r="C30" s="79">
        <f>'Projected attendance'!J55</f>
        <v>151.7101140982009</v>
      </c>
      <c r="D30" s="79">
        <f>'Projected attendance'!K55</f>
        <v>124.16011778472151</v>
      </c>
      <c r="E30" s="79">
        <f>'Projected attendance'!L55</f>
        <v>116.13429248744202</v>
      </c>
      <c r="F30" s="80">
        <f>'Projected attendance'!M55</f>
        <v>483.47091242165448</v>
      </c>
      <c r="H30" s="91">
        <f t="shared" si="0"/>
        <v>1.0701567402000929</v>
      </c>
      <c r="I30" s="93">
        <f t="shared" si="1"/>
        <v>1.7750083349489507</v>
      </c>
      <c r="J30" s="93">
        <f t="shared" si="2"/>
        <v>1.4526733780812418</v>
      </c>
      <c r="K30" s="93">
        <f t="shared" si="3"/>
        <v>1.3587712221030717</v>
      </c>
      <c r="L30" s="95">
        <f t="shared" si="4"/>
        <v>5.6566096753333577</v>
      </c>
      <c r="N30" s="91">
        <f t="shared" si="5"/>
        <v>17.078603976936865</v>
      </c>
      <c r="O30" s="93">
        <f t="shared" si="6"/>
        <v>28.327312504416071</v>
      </c>
      <c r="P30" s="93">
        <f t="shared" si="7"/>
        <v>23.1831771927632</v>
      </c>
      <c r="Q30" s="93">
        <f t="shared" si="8"/>
        <v>21.684595093255176</v>
      </c>
      <c r="R30" s="95">
        <f t="shared" si="9"/>
        <v>51.062526156686289</v>
      </c>
      <c r="T30" s="247">
        <f t="shared" si="10"/>
        <v>5.7</v>
      </c>
      <c r="U30" s="247">
        <f t="shared" si="11"/>
        <v>51.1</v>
      </c>
      <c r="V30" s="99">
        <f t="shared" si="12"/>
        <v>1968.7467654112554</v>
      </c>
    </row>
    <row r="31" spans="1:22">
      <c r="A31" s="71">
        <v>22</v>
      </c>
      <c r="B31" s="79">
        <f>'Projected attendance'!I56</f>
        <v>92.570426508709645</v>
      </c>
      <c r="C31" s="79">
        <f>'Projected attendance'!J56</f>
        <v>153.54132011729084</v>
      </c>
      <c r="D31" s="79">
        <f>'Projected attendance'!K56</f>
        <v>125.65878355509415</v>
      </c>
      <c r="E31" s="79">
        <f>'Projected attendance'!L56</f>
        <v>117.53608311089445</v>
      </c>
      <c r="F31" s="80">
        <f>'Projected attendance'!M56</f>
        <v>489.30661329198904</v>
      </c>
      <c r="H31" s="91">
        <f t="shared" si="0"/>
        <v>1.0830739901519029</v>
      </c>
      <c r="I31" s="93">
        <f t="shared" si="1"/>
        <v>1.7964334453723028</v>
      </c>
      <c r="J31" s="93">
        <f t="shared" si="2"/>
        <v>1.4702077675946015</v>
      </c>
      <c r="K31" s="93">
        <f t="shared" si="3"/>
        <v>1.375172172397465</v>
      </c>
      <c r="L31" s="95">
        <f t="shared" si="4"/>
        <v>5.7248873755162721</v>
      </c>
      <c r="N31" s="91">
        <f t="shared" si="5"/>
        <v>17.284750037706264</v>
      </c>
      <c r="O31" s="93">
        <f t="shared" si="6"/>
        <v>28.669235292300545</v>
      </c>
      <c r="P31" s="93">
        <f t="shared" si="7"/>
        <v>23.463008065407177</v>
      </c>
      <c r="Q31" s="93">
        <f t="shared" si="8"/>
        <v>21.946337438466212</v>
      </c>
      <c r="R31" s="95">
        <f t="shared" si="9"/>
        <v>51.678872705523077</v>
      </c>
      <c r="T31" s="247">
        <f t="shared" si="10"/>
        <v>5.7</v>
      </c>
      <c r="U31" s="247">
        <f t="shared" si="11"/>
        <v>51.7</v>
      </c>
      <c r="V31" s="99">
        <f t="shared" si="12"/>
        <v>1971.0147654112554</v>
      </c>
    </row>
    <row r="32" spans="1:22">
      <c r="A32" s="78">
        <v>23</v>
      </c>
      <c r="B32" s="79">
        <f>'Projected attendance'!I57</f>
        <v>92.139089752181718</v>
      </c>
      <c r="C32" s="79">
        <f>'Projected attendance'!J57</f>
        <v>152.8258862848003</v>
      </c>
      <c r="D32" s="79">
        <f>'Projected attendance'!K57</f>
        <v>125.0732698638204</v>
      </c>
      <c r="E32" s="79">
        <f>'Projected attendance'!L57</f>
        <v>116.98841756827886</v>
      </c>
      <c r="F32" s="80">
        <f>'Projected attendance'!M57</f>
        <v>487.02666346908126</v>
      </c>
      <c r="H32" s="91">
        <f t="shared" si="0"/>
        <v>1.0780273501005262</v>
      </c>
      <c r="I32" s="93">
        <f t="shared" si="1"/>
        <v>1.7880628695321636</v>
      </c>
      <c r="J32" s="93">
        <f t="shared" si="2"/>
        <v>1.4633572574066986</v>
      </c>
      <c r="K32" s="93">
        <f t="shared" si="3"/>
        <v>1.3687644855488628</v>
      </c>
      <c r="L32" s="95">
        <f t="shared" si="4"/>
        <v>5.6982119625882515</v>
      </c>
      <c r="N32" s="91">
        <f t="shared" si="5"/>
        <v>17.20421083852737</v>
      </c>
      <c r="O32" s="93">
        <f t="shared" si="6"/>
        <v>28.535649487097913</v>
      </c>
      <c r="P32" s="93">
        <f t="shared" si="7"/>
        <v>23.353680948972546</v>
      </c>
      <c r="Q32" s="93">
        <f t="shared" si="8"/>
        <v>21.84407732834903</v>
      </c>
      <c r="R32" s="95">
        <f t="shared" si="9"/>
        <v>51.438072288213533</v>
      </c>
      <c r="T32" s="247">
        <f t="shared" si="10"/>
        <v>5.7</v>
      </c>
      <c r="U32" s="247">
        <f t="shared" si="11"/>
        <v>51.4</v>
      </c>
      <c r="V32" s="99">
        <f t="shared" si="12"/>
        <v>1969.8807654112554</v>
      </c>
    </row>
    <row r="33" spans="1:22" ht="13.5" thickBot="1">
      <c r="A33" s="81">
        <v>24</v>
      </c>
      <c r="B33" s="82">
        <f>'Projected attendance'!I58</f>
        <v>158.04865804659258</v>
      </c>
      <c r="C33" s="82">
        <f>'Projected attendance'!J58</f>
        <v>262.14635185846208</v>
      </c>
      <c r="D33" s="82">
        <f>'Projected attendance'!K58</f>
        <v>214.54154271160547</v>
      </c>
      <c r="E33" s="82">
        <f>'Projected attendance'!L58</f>
        <v>200.67337818716703</v>
      </c>
      <c r="F33" s="83">
        <f>'Projected attendance'!M58</f>
        <v>835.40993080382725</v>
      </c>
      <c r="H33" s="92">
        <f t="shared" si="0"/>
        <v>1.8491692991451332</v>
      </c>
      <c r="I33" s="94">
        <f t="shared" si="1"/>
        <v>3.0671123167440064</v>
      </c>
      <c r="J33" s="94">
        <f t="shared" si="2"/>
        <v>2.5101360497257841</v>
      </c>
      <c r="K33" s="94">
        <f t="shared" si="3"/>
        <v>2.3478785247898544</v>
      </c>
      <c r="L33" s="96">
        <f t="shared" si="4"/>
        <v>9.7742961904047778</v>
      </c>
      <c r="N33" s="92">
        <f t="shared" si="5"/>
        <v>29.510845430459767</v>
      </c>
      <c r="O33" s="94">
        <f t="shared" si="6"/>
        <v>48.947966819012038</v>
      </c>
      <c r="P33" s="94">
        <f t="shared" si="7"/>
        <v>40.059196855110976</v>
      </c>
      <c r="Q33" s="94">
        <f t="shared" si="8"/>
        <v>37.469733175107827</v>
      </c>
      <c r="R33" s="96">
        <f t="shared" si="9"/>
        <v>88.233108439876588</v>
      </c>
      <c r="T33" s="248">
        <f t="shared" si="10"/>
        <v>9.8000000000000007</v>
      </c>
      <c r="U33" s="248">
        <f t="shared" si="11"/>
        <v>88.2</v>
      </c>
      <c r="V33" s="110">
        <f t="shared" si="12"/>
        <v>2882.6538773737375</v>
      </c>
    </row>
    <row r="34" spans="1:22" ht="13.5" thickBot="1">
      <c r="A34" s="103" t="s">
        <v>83</v>
      </c>
      <c r="B34" s="104">
        <f>'Current Information'!B27</f>
        <v>106.61904761904762</v>
      </c>
      <c r="C34" s="104">
        <f>'Current Information'!C27</f>
        <v>65.666666666666671</v>
      </c>
      <c r="D34" s="104">
        <f>'Current Information'!D27</f>
        <v>38.428571428571431</v>
      </c>
      <c r="E34" s="104">
        <f>'Current Information'!E27</f>
        <v>58.38095238095238</v>
      </c>
      <c r="F34" s="105">
        <f>'Current Information'!F27</f>
        <v>277.31818181818181</v>
      </c>
      <c r="U34" s="109" t="s">
        <v>87</v>
      </c>
      <c r="V34" s="98">
        <v>2400</v>
      </c>
    </row>
    <row r="35" spans="1:22" ht="13.5" thickBot="1">
      <c r="A35" s="106" t="s">
        <v>84</v>
      </c>
      <c r="B35" s="82">
        <f>'Current Information'!B29</f>
        <v>49.026070162267288</v>
      </c>
      <c r="C35" s="82">
        <f>'Current Information'!C29</f>
        <v>27.991186754900415</v>
      </c>
      <c r="D35" s="82">
        <f>'Current Information'!D29</f>
        <v>15.189865902758685</v>
      </c>
      <c r="E35" s="82">
        <f>'Current Information'!E29</f>
        <v>38.993421600374788</v>
      </c>
      <c r="F35" s="83">
        <f>'Current Information'!F29</f>
        <v>88.590758608460447</v>
      </c>
      <c r="U35" s="44" t="s">
        <v>88</v>
      </c>
      <c r="V35" s="100">
        <f>SUM(V10:V33)+V34</f>
        <v>54603.415864704177</v>
      </c>
    </row>
  </sheetData>
  <mergeCells count="3">
    <mergeCell ref="H8:L8"/>
    <mergeCell ref="A8:F8"/>
    <mergeCell ref="N8:R8"/>
  </mergeCells>
  <phoneticPr fontId="2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3" type="noConversion"/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9"/>
  <sheetViews>
    <sheetView topLeftCell="G15" workbookViewId="0">
      <selection activeCell="W17" sqref="W17"/>
    </sheetView>
  </sheetViews>
  <sheetFormatPr defaultRowHeight="12.75"/>
  <cols>
    <col min="1" max="1" width="10.140625" style="38" customWidth="1"/>
    <col min="2" max="2" width="13.42578125" style="38" customWidth="1"/>
    <col min="3" max="3" width="11.7109375" style="38" customWidth="1"/>
    <col min="4" max="7" width="10.140625" style="38" customWidth="1"/>
    <col min="8" max="8" width="8.42578125" style="38" customWidth="1"/>
    <col min="9" max="9" width="13.85546875" style="38" customWidth="1"/>
    <col min="10" max="10" width="15.140625" style="38" customWidth="1"/>
    <col min="11" max="11" width="11.42578125" style="38" customWidth="1"/>
    <col min="12" max="17" width="10.140625" style="38" customWidth="1"/>
    <col min="18" max="18" width="9.140625" style="38"/>
    <col min="19" max="19" width="9.5703125" style="38" customWidth="1"/>
    <col min="20" max="16384" width="9.140625" style="38"/>
  </cols>
  <sheetData>
    <row r="1" spans="1:19" ht="12" customHeight="1">
      <c r="B1" s="268" t="s">
        <v>44</v>
      </c>
      <c r="C1" s="268"/>
      <c r="D1" s="268"/>
      <c r="E1" s="268"/>
      <c r="F1" s="268"/>
      <c r="G1" s="268"/>
      <c r="H1" s="40"/>
      <c r="J1" s="268" t="s">
        <v>45</v>
      </c>
      <c r="K1" s="268"/>
      <c r="L1" s="268"/>
      <c r="M1" s="268"/>
      <c r="N1" s="268"/>
      <c r="O1" s="268"/>
      <c r="P1" s="268"/>
    </row>
    <row r="2" spans="1:19" s="42" customFormat="1" ht="26.25" customHeight="1">
      <c r="A2" s="41" t="s">
        <v>38</v>
      </c>
      <c r="B2" s="163" t="s">
        <v>43</v>
      </c>
      <c r="C2" s="133" t="s">
        <v>100</v>
      </c>
      <c r="D2" s="131" t="s">
        <v>26</v>
      </c>
      <c r="E2" s="118" t="s">
        <v>27</v>
      </c>
      <c r="F2" s="58" t="s">
        <v>28</v>
      </c>
      <c r="G2" s="61" t="s">
        <v>29</v>
      </c>
      <c r="H2" s="165" t="s">
        <v>136</v>
      </c>
      <c r="I2" s="41"/>
      <c r="J2" s="41" t="s">
        <v>46</v>
      </c>
      <c r="K2" s="163" t="str">
        <f t="shared" ref="K2:Q2" si="0">B2</f>
        <v>7-9 Corp Presentation</v>
      </c>
      <c r="L2" s="133" t="str">
        <f t="shared" si="0"/>
        <v>Midterms</v>
      </c>
      <c r="M2" s="131" t="str">
        <f t="shared" si="0"/>
        <v>Long Weekend</v>
      </c>
      <c r="N2" s="118" t="str">
        <f t="shared" si="0"/>
        <v>Jewish Holiday</v>
      </c>
      <c r="O2" s="58" t="str">
        <f t="shared" si="0"/>
        <v>Night Class</v>
      </c>
      <c r="P2" s="61" t="str">
        <f t="shared" si="0"/>
        <v>Admissions Event</v>
      </c>
      <c r="Q2" s="165" t="str">
        <f t="shared" si="0"/>
        <v>1st, 2nd, Last BB</v>
      </c>
      <c r="R2" s="41" t="s">
        <v>63</v>
      </c>
      <c r="S2" s="42" t="s">
        <v>209</v>
      </c>
    </row>
    <row r="3" spans="1:19">
      <c r="B3" s="84"/>
      <c r="C3" s="134" t="s">
        <v>60</v>
      </c>
      <c r="D3" s="132" t="s">
        <v>60</v>
      </c>
      <c r="E3" s="119" t="s">
        <v>93</v>
      </c>
      <c r="F3" s="59" t="s">
        <v>47</v>
      </c>
      <c r="G3" s="62" t="s">
        <v>60</v>
      </c>
      <c r="H3" s="166" t="s">
        <v>140</v>
      </c>
      <c r="J3" s="39"/>
      <c r="K3" s="84"/>
      <c r="L3" s="134"/>
      <c r="M3" s="132"/>
      <c r="N3" s="119"/>
      <c r="O3" s="59"/>
      <c r="P3" s="62"/>
      <c r="Q3" s="166"/>
    </row>
    <row r="4" spans="1:19">
      <c r="A4" s="38">
        <v>1</v>
      </c>
      <c r="B4" s="84" t="s">
        <v>134</v>
      </c>
      <c r="C4" s="134">
        <v>0</v>
      </c>
      <c r="D4" s="132">
        <v>0</v>
      </c>
      <c r="E4" s="119">
        <v>0</v>
      </c>
      <c r="F4" s="59">
        <v>0</v>
      </c>
      <c r="G4" s="62">
        <v>0</v>
      </c>
      <c r="H4" s="166">
        <v>1</v>
      </c>
      <c r="I4" s="39"/>
      <c r="J4" s="69">
        <v>269.09523809523807</v>
      </c>
      <c r="K4" s="164">
        <f>-VLOOKUP(B4,'Attendance Issues Codes'!$D$4:$F$9,3)</f>
        <v>0</v>
      </c>
      <c r="L4" s="135">
        <f>IF(C4=1,'Attendance Issues Codes'!$F$12,'Attendance Issues Codes'!$F$13)</f>
        <v>1.4437229437229462</v>
      </c>
      <c r="M4" s="136">
        <f>IF(D4=1,'Attendance Issues Codes'!$F$14,'Attendance Issues Codes'!$F$15)</f>
        <v>1.2532467532467422</v>
      </c>
      <c r="N4" s="120">
        <f>IF(E4=1,'Attendance Issues Codes'!$F$16,'Attendance Issues Codes'!$F$17)</f>
        <v>4.5389610389610198</v>
      </c>
      <c r="O4" s="60">
        <f>IF(F4=1,'Attendance Issues Codes'!$F$18,'Attendance Issues Codes'!$F$19)</f>
        <v>69.681818181818187</v>
      </c>
      <c r="P4" s="64">
        <f>IF(G4=1,'Attendance Issues Codes'!$F$20,'Attendance Issues Codes'!$F$21)</f>
        <v>-3.8971291866028537</v>
      </c>
      <c r="Q4" s="167">
        <f>IF(H4=1,'Attendance Issues Codes'!$F$22,'Attendance Issues Codes'!$F$23)</f>
        <v>162.18181818181819</v>
      </c>
      <c r="R4" s="240">
        <f t="shared" ref="R4:R27" si="1">SUM(J4:Q4)</f>
        <v>504.2976760082023</v>
      </c>
      <c r="S4" s="39">
        <f>'Crytal Ball Attendance Est'!C2</f>
        <v>511.24264415963785</v>
      </c>
    </row>
    <row r="5" spans="1:19">
      <c r="A5" s="38">
        <v>2</v>
      </c>
      <c r="B5" s="84" t="s">
        <v>134</v>
      </c>
      <c r="C5" s="134">
        <v>0</v>
      </c>
      <c r="D5" s="132">
        <v>0</v>
      </c>
      <c r="E5" s="119">
        <v>0</v>
      </c>
      <c r="F5" s="59">
        <v>0</v>
      </c>
      <c r="G5" s="62">
        <v>0</v>
      </c>
      <c r="H5" s="166">
        <v>1</v>
      </c>
      <c r="J5" s="69">
        <v>269.09523809523807</v>
      </c>
      <c r="K5" s="164">
        <f>-VLOOKUP(B5,'Attendance Issues Codes'!$D$4:$F$9,3)</f>
        <v>0</v>
      </c>
      <c r="L5" s="135">
        <f>IF(C5=1,'Attendance Issues Codes'!$F$12,'Attendance Issues Codes'!$F$13)</f>
        <v>1.4437229437229462</v>
      </c>
      <c r="M5" s="136">
        <f>IF(D5=1,'Attendance Issues Codes'!$F$14,'Attendance Issues Codes'!$F$15)</f>
        <v>1.2532467532467422</v>
      </c>
      <c r="N5" s="120">
        <f>IF(E5=1,'Attendance Issues Codes'!$F$16,'Attendance Issues Codes'!$F$17)</f>
        <v>4.5389610389610198</v>
      </c>
      <c r="O5" s="60">
        <f>IF(F5=1,'Attendance Issues Codes'!$F$18,'Attendance Issues Codes'!$F$19)</f>
        <v>69.681818181818187</v>
      </c>
      <c r="P5" s="64">
        <f>IF(G5=1,'Attendance Issues Codes'!$F$20,'Attendance Issues Codes'!$F$21)</f>
        <v>-3.8971291866028537</v>
      </c>
      <c r="Q5" s="167">
        <f>IF(H5=1,'Attendance Issues Codes'!$F$22,'Attendance Issues Codes'!$F$23)</f>
        <v>162.18181818181819</v>
      </c>
      <c r="R5" s="240">
        <f t="shared" si="1"/>
        <v>504.2976760082023</v>
      </c>
      <c r="S5" s="39">
        <f>'Crytal Ball Attendance Est'!C3</f>
        <v>509.49340912459979</v>
      </c>
    </row>
    <row r="6" spans="1:19">
      <c r="A6" s="38">
        <v>3</v>
      </c>
      <c r="B6" s="84" t="s">
        <v>134</v>
      </c>
      <c r="C6" s="134">
        <v>0</v>
      </c>
      <c r="D6" s="132">
        <v>0</v>
      </c>
      <c r="E6" s="119">
        <v>0</v>
      </c>
      <c r="F6" s="59">
        <v>1</v>
      </c>
      <c r="G6" s="62">
        <v>0</v>
      </c>
      <c r="H6" s="166">
        <v>0</v>
      </c>
      <c r="J6" s="69">
        <v>269.09523809523807</v>
      </c>
      <c r="K6" s="164">
        <f>-VLOOKUP(B6,'Attendance Issues Codes'!$D$4:$F$9,3)</f>
        <v>0</v>
      </c>
      <c r="L6" s="135">
        <f>IF(C6=1,'Attendance Issues Codes'!$F$12,'Attendance Issues Codes'!$F$13)</f>
        <v>1.4437229437229462</v>
      </c>
      <c r="M6" s="136">
        <f>IF(D6=1,'Attendance Issues Codes'!$F$14,'Attendance Issues Codes'!$F$15)</f>
        <v>1.2532467532467422</v>
      </c>
      <c r="N6" s="120">
        <f>IF(E6=1,'Attendance Issues Codes'!$F$16,'Attendance Issues Codes'!$F$17)</f>
        <v>4.5389610389610198</v>
      </c>
      <c r="O6" s="60">
        <f>IF(F6=1,'Attendance Issues Codes'!$F$18,'Attendance Issues Codes'!$F$19)</f>
        <v>-16.423444976076553</v>
      </c>
      <c r="P6" s="64">
        <f>IF(G6=1,'Attendance Issues Codes'!$F$20,'Attendance Issues Codes'!$F$21)</f>
        <v>-3.8971291866028537</v>
      </c>
      <c r="Q6" s="167">
        <f>IF(H6=1,'Attendance Issues Codes'!$F$22,'Attendance Issues Codes'!$F$23)</f>
        <v>-16.21818181818179</v>
      </c>
      <c r="R6" s="240">
        <f t="shared" si="1"/>
        <v>239.79241285030758</v>
      </c>
      <c r="S6" s="39">
        <f>'Crytal Ball Attendance Est'!C4</f>
        <v>243.33861715223034</v>
      </c>
    </row>
    <row r="7" spans="1:19">
      <c r="A7" s="38">
        <v>4</v>
      </c>
      <c r="B7" s="84" t="s">
        <v>130</v>
      </c>
      <c r="C7" s="134">
        <v>0</v>
      </c>
      <c r="D7" s="132">
        <v>0</v>
      </c>
      <c r="E7" s="119">
        <v>0</v>
      </c>
      <c r="F7" s="59">
        <v>1</v>
      </c>
      <c r="G7" s="62">
        <v>0</v>
      </c>
      <c r="H7" s="166">
        <v>0</v>
      </c>
      <c r="J7" s="69">
        <v>269.09523809523807</v>
      </c>
      <c r="K7" s="164">
        <f>-VLOOKUP(B7,'Attendance Issues Codes'!$D$4:$F$9,3)</f>
        <v>-34.942090909090901</v>
      </c>
      <c r="L7" s="135">
        <f>IF(C7=1,'Attendance Issues Codes'!$F$12,'Attendance Issues Codes'!$F$13)</f>
        <v>1.4437229437229462</v>
      </c>
      <c r="M7" s="136">
        <f>IF(D7=1,'Attendance Issues Codes'!$F$14,'Attendance Issues Codes'!$F$15)</f>
        <v>1.2532467532467422</v>
      </c>
      <c r="N7" s="120">
        <f>IF(E7=1,'Attendance Issues Codes'!$F$16,'Attendance Issues Codes'!$F$17)</f>
        <v>4.5389610389610198</v>
      </c>
      <c r="O7" s="60">
        <f>IF(F7=1,'Attendance Issues Codes'!$F$18,'Attendance Issues Codes'!$F$19)</f>
        <v>-16.423444976076553</v>
      </c>
      <c r="P7" s="64">
        <f>IF(G7=1,'Attendance Issues Codes'!$F$20,'Attendance Issues Codes'!$F$21)</f>
        <v>-3.8971291866028537</v>
      </c>
      <c r="Q7" s="167">
        <f>IF(H7=1,'Attendance Issues Codes'!$F$22,'Attendance Issues Codes'!$F$23)</f>
        <v>-16.21818181818179</v>
      </c>
      <c r="R7" s="240">
        <f t="shared" si="1"/>
        <v>204.85032194121669</v>
      </c>
      <c r="S7" s="39">
        <f>'Crytal Ball Attendance Est'!C5</f>
        <v>212.97225028557509</v>
      </c>
    </row>
    <row r="8" spans="1:19">
      <c r="A8" s="38">
        <v>5</v>
      </c>
      <c r="B8" s="84" t="s">
        <v>132</v>
      </c>
      <c r="C8" s="134">
        <v>0</v>
      </c>
      <c r="D8" s="132">
        <v>0</v>
      </c>
      <c r="E8" s="119">
        <v>0</v>
      </c>
      <c r="F8" s="59">
        <v>1</v>
      </c>
      <c r="G8" s="62">
        <v>0</v>
      </c>
      <c r="H8" s="166">
        <v>0</v>
      </c>
      <c r="J8" s="69">
        <v>269.09523809523807</v>
      </c>
      <c r="K8" s="164">
        <f>-VLOOKUP(B8,'Attendance Issues Codes'!$D$4:$F$9,3)</f>
        <v>-69.884181818181801</v>
      </c>
      <c r="L8" s="135">
        <f>IF(C8=1,'Attendance Issues Codes'!$F$12,'Attendance Issues Codes'!$F$13)</f>
        <v>1.4437229437229462</v>
      </c>
      <c r="M8" s="136">
        <f>IF(D8=1,'Attendance Issues Codes'!$F$14,'Attendance Issues Codes'!$F$15)</f>
        <v>1.2532467532467422</v>
      </c>
      <c r="N8" s="120">
        <f>IF(E8=1,'Attendance Issues Codes'!$F$16,'Attendance Issues Codes'!$F$17)</f>
        <v>4.5389610389610198</v>
      </c>
      <c r="O8" s="60">
        <f>IF(F8=1,'Attendance Issues Codes'!$F$18,'Attendance Issues Codes'!$F$19)</f>
        <v>-16.423444976076553</v>
      </c>
      <c r="P8" s="64">
        <f>IF(G8=1,'Attendance Issues Codes'!$F$20,'Attendance Issues Codes'!$F$21)</f>
        <v>-3.8971291866028537</v>
      </c>
      <c r="Q8" s="167">
        <f>IF(H8=1,'Attendance Issues Codes'!$F$22,'Attendance Issues Codes'!$F$23)</f>
        <v>-16.21818181818179</v>
      </c>
      <c r="R8" s="240">
        <f t="shared" si="1"/>
        <v>169.9082310321258</v>
      </c>
      <c r="S8" s="39">
        <f>'Crytal Ball Attendance Est'!C6</f>
        <v>177.29426577526712</v>
      </c>
    </row>
    <row r="9" spans="1:19">
      <c r="A9" s="38">
        <v>6</v>
      </c>
      <c r="B9" s="84" t="s">
        <v>129</v>
      </c>
      <c r="C9" s="134">
        <v>1</v>
      </c>
      <c r="D9" s="132">
        <v>0</v>
      </c>
      <c r="E9" s="119">
        <v>0</v>
      </c>
      <c r="F9" s="59">
        <v>1</v>
      </c>
      <c r="G9" s="62">
        <v>0</v>
      </c>
      <c r="H9" s="166">
        <v>0</v>
      </c>
      <c r="J9" s="69">
        <v>269.09523809523807</v>
      </c>
      <c r="K9" s="164">
        <f>-VLOOKUP(B9,'Attendance Issues Codes'!$D$4:$F$9,3)</f>
        <v>-89.296454545454523</v>
      </c>
      <c r="L9" s="135">
        <f>IF(C9=1,'Attendance Issues Codes'!$F$12,'Attendance Issues Codes'!$F$13)</f>
        <v>-30.318181818181813</v>
      </c>
      <c r="M9" s="136">
        <f>IF(D9=1,'Attendance Issues Codes'!$F$14,'Attendance Issues Codes'!$F$15)</f>
        <v>1.2532467532467422</v>
      </c>
      <c r="N9" s="120">
        <f>IF(E9=1,'Attendance Issues Codes'!$F$16,'Attendance Issues Codes'!$F$17)</f>
        <v>4.5389610389610198</v>
      </c>
      <c r="O9" s="60">
        <f>IF(F9=1,'Attendance Issues Codes'!$F$18,'Attendance Issues Codes'!$F$19)</f>
        <v>-16.423444976076553</v>
      </c>
      <c r="P9" s="64">
        <f>IF(G9=1,'Attendance Issues Codes'!$F$20,'Attendance Issues Codes'!$F$21)</f>
        <v>-3.8971291866028537</v>
      </c>
      <c r="Q9" s="167">
        <f>IF(H9=1,'Attendance Issues Codes'!$F$22,'Attendance Issues Codes'!$F$23)</f>
        <v>-16.21818181818179</v>
      </c>
      <c r="R9" s="240">
        <f t="shared" si="1"/>
        <v>118.73405354294829</v>
      </c>
      <c r="S9" s="39">
        <f>'Crytal Ball Attendance Est'!C7</f>
        <v>124.47785874853966</v>
      </c>
    </row>
    <row r="10" spans="1:19">
      <c r="A10" s="38">
        <v>7</v>
      </c>
      <c r="B10" s="84" t="s">
        <v>132</v>
      </c>
      <c r="C10" s="134">
        <v>1</v>
      </c>
      <c r="D10" s="132">
        <v>0</v>
      </c>
      <c r="E10" s="119">
        <v>0</v>
      </c>
      <c r="F10" s="59">
        <v>1</v>
      </c>
      <c r="G10" s="62">
        <v>0</v>
      </c>
      <c r="H10" s="166">
        <v>0</v>
      </c>
      <c r="J10" s="69">
        <v>269.09523809523807</v>
      </c>
      <c r="K10" s="164">
        <f>-VLOOKUP(B10,'Attendance Issues Codes'!$D$4:$F$9,3)</f>
        <v>-69.884181818181801</v>
      </c>
      <c r="L10" s="135">
        <f>IF(C10=1,'Attendance Issues Codes'!$F$12,'Attendance Issues Codes'!$F$13)</f>
        <v>-30.318181818181813</v>
      </c>
      <c r="M10" s="136">
        <f>IF(D10=1,'Attendance Issues Codes'!$F$14,'Attendance Issues Codes'!$F$15)</f>
        <v>1.2532467532467422</v>
      </c>
      <c r="N10" s="120">
        <f>IF(E10=1,'Attendance Issues Codes'!$F$16,'Attendance Issues Codes'!$F$17)</f>
        <v>4.5389610389610198</v>
      </c>
      <c r="O10" s="60">
        <f>IF(F10=1,'Attendance Issues Codes'!$F$18,'Attendance Issues Codes'!$F$19)</f>
        <v>-16.423444976076553</v>
      </c>
      <c r="P10" s="64">
        <f>IF(G10=1,'Attendance Issues Codes'!$F$20,'Attendance Issues Codes'!$F$21)</f>
        <v>-3.8971291866028537</v>
      </c>
      <c r="Q10" s="167">
        <f>IF(H10=1,'Attendance Issues Codes'!$F$22,'Attendance Issues Codes'!$F$23)</f>
        <v>-16.21818181818179</v>
      </c>
      <c r="R10" s="240">
        <f t="shared" si="1"/>
        <v>138.14632627022104</v>
      </c>
      <c r="S10" s="39">
        <f>'Crytal Ball Attendance Est'!C8</f>
        <v>148.0261990016927</v>
      </c>
    </row>
    <row r="11" spans="1:19">
      <c r="A11" s="38">
        <v>8</v>
      </c>
      <c r="B11" s="84" t="s">
        <v>129</v>
      </c>
      <c r="C11" s="134">
        <v>0</v>
      </c>
      <c r="D11" s="132">
        <v>0</v>
      </c>
      <c r="E11" s="119">
        <v>0</v>
      </c>
      <c r="F11" s="59">
        <v>1</v>
      </c>
      <c r="G11" s="62">
        <v>1</v>
      </c>
      <c r="H11" s="166">
        <v>0</v>
      </c>
      <c r="J11" s="69">
        <v>269.09523809523807</v>
      </c>
      <c r="K11" s="164">
        <f>-VLOOKUP(B11,'Attendance Issues Codes'!$D$4:$F$9,3)</f>
        <v>-89.296454545454523</v>
      </c>
      <c r="L11" s="135">
        <f>IF(C11=1,'Attendance Issues Codes'!$F$12,'Attendance Issues Codes'!$F$13)</f>
        <v>1.4437229437229462</v>
      </c>
      <c r="M11" s="136">
        <f>IF(D11=1,'Attendance Issues Codes'!$F$14,'Attendance Issues Codes'!$F$15)</f>
        <v>1.2532467532467422</v>
      </c>
      <c r="N11" s="120">
        <f>IF(E11=1,'Attendance Issues Codes'!$F$16,'Attendance Issues Codes'!$F$17)</f>
        <v>4.5389610389610198</v>
      </c>
      <c r="O11" s="60">
        <f>IF(F11=1,'Attendance Issues Codes'!$F$18,'Attendance Issues Codes'!$F$19)</f>
        <v>-16.423444976076553</v>
      </c>
      <c r="P11" s="64">
        <f>IF(G11=1,'Attendance Issues Codes'!$F$20,'Attendance Issues Codes'!$F$21)</f>
        <v>24.681818181818187</v>
      </c>
      <c r="Q11" s="167">
        <f>IF(H11=1,'Attendance Issues Codes'!$F$22,'Attendance Issues Codes'!$F$23)</f>
        <v>-16.21818181818179</v>
      </c>
      <c r="R11" s="240">
        <f t="shared" si="1"/>
        <v>179.07490567327409</v>
      </c>
      <c r="S11" s="39">
        <f>'Crytal Ball Attendance Est'!C9</f>
        <v>186.8536445683707</v>
      </c>
    </row>
    <row r="12" spans="1:19">
      <c r="A12" s="38">
        <v>9</v>
      </c>
      <c r="B12" s="84" t="s">
        <v>128</v>
      </c>
      <c r="C12" s="134">
        <v>0</v>
      </c>
      <c r="D12" s="132">
        <v>0</v>
      </c>
      <c r="E12" s="119">
        <v>0</v>
      </c>
      <c r="F12" s="59">
        <v>1</v>
      </c>
      <c r="G12" s="62">
        <v>1</v>
      </c>
      <c r="H12" s="166">
        <v>0</v>
      </c>
      <c r="J12" s="69">
        <v>269.09523809523807</v>
      </c>
      <c r="K12" s="164">
        <f>-VLOOKUP(B12,'Attendance Issues Codes'!$D$4:$F$9,3)</f>
        <v>-40.765772727272719</v>
      </c>
      <c r="L12" s="135">
        <f>IF(C12=1,'Attendance Issues Codes'!$F$12,'Attendance Issues Codes'!$F$13)</f>
        <v>1.4437229437229462</v>
      </c>
      <c r="M12" s="136">
        <f>IF(D12=1,'Attendance Issues Codes'!$F$14,'Attendance Issues Codes'!$F$15)</f>
        <v>1.2532467532467422</v>
      </c>
      <c r="N12" s="120">
        <f>IF(E12=1,'Attendance Issues Codes'!$F$16,'Attendance Issues Codes'!$F$17)</f>
        <v>4.5389610389610198</v>
      </c>
      <c r="O12" s="60">
        <f>IF(F12=1,'Attendance Issues Codes'!$F$18,'Attendance Issues Codes'!$F$19)</f>
        <v>-16.423444976076553</v>
      </c>
      <c r="P12" s="64">
        <f>IF(G12=1,'Attendance Issues Codes'!$F$20,'Attendance Issues Codes'!$F$21)</f>
        <v>24.681818181818187</v>
      </c>
      <c r="Q12" s="167">
        <f>IF(H12=1,'Attendance Issues Codes'!$F$22,'Attendance Issues Codes'!$F$23)</f>
        <v>-16.21818181818179</v>
      </c>
      <c r="R12" s="240">
        <f t="shared" si="1"/>
        <v>227.60558749145591</v>
      </c>
      <c r="S12" s="39">
        <f>'Crytal Ball Attendance Est'!C10</f>
        <v>237.55836862688369</v>
      </c>
    </row>
    <row r="13" spans="1:19">
      <c r="A13" s="38">
        <v>10</v>
      </c>
      <c r="B13" s="84" t="s">
        <v>131</v>
      </c>
      <c r="C13" s="134">
        <v>0</v>
      </c>
      <c r="D13" s="132">
        <v>0</v>
      </c>
      <c r="E13" s="119">
        <v>0</v>
      </c>
      <c r="F13" s="59">
        <v>1</v>
      </c>
      <c r="G13" s="62">
        <v>0</v>
      </c>
      <c r="H13" s="166">
        <v>0</v>
      </c>
      <c r="J13" s="69">
        <v>269.09523809523807</v>
      </c>
      <c r="K13" s="164">
        <f>-VLOOKUP(B13,'Attendance Issues Codes'!$D$4:$F$9,3)</f>
        <v>-29.118409090909086</v>
      </c>
      <c r="L13" s="135">
        <f>IF(C13=1,'Attendance Issues Codes'!$F$12,'Attendance Issues Codes'!$F$13)</f>
        <v>1.4437229437229462</v>
      </c>
      <c r="M13" s="136">
        <f>IF(D13=1,'Attendance Issues Codes'!$F$14,'Attendance Issues Codes'!$F$15)</f>
        <v>1.2532467532467422</v>
      </c>
      <c r="N13" s="120">
        <f>IF(E13=1,'Attendance Issues Codes'!$F$16,'Attendance Issues Codes'!$F$17)</f>
        <v>4.5389610389610198</v>
      </c>
      <c r="O13" s="60">
        <f>IF(F13=1,'Attendance Issues Codes'!$F$18,'Attendance Issues Codes'!$F$19)</f>
        <v>-16.423444976076553</v>
      </c>
      <c r="P13" s="64">
        <f>IF(G13=1,'Attendance Issues Codes'!$F$20,'Attendance Issues Codes'!$F$21)</f>
        <v>-3.8971291866028537</v>
      </c>
      <c r="Q13" s="167">
        <f>IF(H13=1,'Attendance Issues Codes'!$F$22,'Attendance Issues Codes'!$F$23)</f>
        <v>-16.21818181818179</v>
      </c>
      <c r="R13" s="240">
        <f t="shared" si="1"/>
        <v>210.67400375939849</v>
      </c>
      <c r="S13" s="39">
        <f>'Crytal Ball Attendance Est'!C11</f>
        <v>217.46204108624786</v>
      </c>
    </row>
    <row r="14" spans="1:19">
      <c r="A14" s="38">
        <v>11</v>
      </c>
      <c r="B14" s="84" t="s">
        <v>134</v>
      </c>
      <c r="C14" s="134">
        <v>0</v>
      </c>
      <c r="D14" s="132">
        <v>0</v>
      </c>
      <c r="E14" s="119">
        <v>0</v>
      </c>
      <c r="F14" s="59">
        <v>1</v>
      </c>
      <c r="G14" s="62">
        <v>1</v>
      </c>
      <c r="H14" s="166">
        <v>0</v>
      </c>
      <c r="J14" s="69">
        <v>269.09523809523807</v>
      </c>
      <c r="K14" s="164">
        <f>-VLOOKUP(B14,'Attendance Issues Codes'!$D$4:$F$9,3)</f>
        <v>0</v>
      </c>
      <c r="L14" s="135">
        <f>IF(C14=1,'Attendance Issues Codes'!$F$12,'Attendance Issues Codes'!$F$13)</f>
        <v>1.4437229437229462</v>
      </c>
      <c r="M14" s="136">
        <f>IF(D14=1,'Attendance Issues Codes'!$F$14,'Attendance Issues Codes'!$F$15)</f>
        <v>1.2532467532467422</v>
      </c>
      <c r="N14" s="120">
        <f>IF(E14=1,'Attendance Issues Codes'!$F$16,'Attendance Issues Codes'!$F$17)</f>
        <v>4.5389610389610198</v>
      </c>
      <c r="O14" s="60">
        <f>IF(F14=1,'Attendance Issues Codes'!$F$18,'Attendance Issues Codes'!$F$19)</f>
        <v>-16.423444976076553</v>
      </c>
      <c r="P14" s="64">
        <f>IF(G14=1,'Attendance Issues Codes'!$F$20,'Attendance Issues Codes'!$F$21)</f>
        <v>24.681818181818187</v>
      </c>
      <c r="Q14" s="167">
        <f>IF(H14=1,'Attendance Issues Codes'!$F$22,'Attendance Issues Codes'!$F$23)</f>
        <v>-16.21818181818179</v>
      </c>
      <c r="R14" s="240">
        <f t="shared" si="1"/>
        <v>268.37136021872863</v>
      </c>
      <c r="S14" s="39">
        <f>'Crytal Ball Attendance Est'!C12</f>
        <v>278.54723477860978</v>
      </c>
    </row>
    <row r="15" spans="1:19">
      <c r="A15" s="38">
        <v>12</v>
      </c>
      <c r="B15" s="84" t="s">
        <v>134</v>
      </c>
      <c r="C15" s="134">
        <v>0</v>
      </c>
      <c r="D15" s="132">
        <v>0</v>
      </c>
      <c r="E15" s="119">
        <v>0</v>
      </c>
      <c r="F15" s="59">
        <v>1</v>
      </c>
      <c r="G15" s="62">
        <v>0</v>
      </c>
      <c r="H15" s="166">
        <v>0</v>
      </c>
      <c r="J15" s="69">
        <v>269.09523809523807</v>
      </c>
      <c r="K15" s="164">
        <f>-VLOOKUP(B15,'Attendance Issues Codes'!$D$4:$F$9,3)</f>
        <v>0</v>
      </c>
      <c r="L15" s="135">
        <f>IF(C15=1,'Attendance Issues Codes'!$F$12,'Attendance Issues Codes'!$F$13)</f>
        <v>1.4437229437229462</v>
      </c>
      <c r="M15" s="136">
        <f>IF(D15=1,'Attendance Issues Codes'!$F$14,'Attendance Issues Codes'!$F$15)</f>
        <v>1.2532467532467422</v>
      </c>
      <c r="N15" s="120">
        <f>IF(E15=1,'Attendance Issues Codes'!$F$16,'Attendance Issues Codes'!$F$17)</f>
        <v>4.5389610389610198</v>
      </c>
      <c r="O15" s="60">
        <f>IF(F15=1,'Attendance Issues Codes'!$F$18,'Attendance Issues Codes'!$F$19)</f>
        <v>-16.423444976076553</v>
      </c>
      <c r="P15" s="64">
        <f>IF(G15=1,'Attendance Issues Codes'!$F$20,'Attendance Issues Codes'!$F$21)</f>
        <v>-3.8971291866028537</v>
      </c>
      <c r="Q15" s="167">
        <f>IF(H15=1,'Attendance Issues Codes'!$F$22,'Attendance Issues Codes'!$F$23)</f>
        <v>-16.21818181818179</v>
      </c>
      <c r="R15" s="240">
        <f t="shared" si="1"/>
        <v>239.79241285030758</v>
      </c>
      <c r="S15" s="39">
        <f>'Crytal Ball Attendance Est'!C13</f>
        <v>245.4004594555195</v>
      </c>
    </row>
    <row r="16" spans="1:19">
      <c r="A16" s="38">
        <v>13</v>
      </c>
      <c r="B16" s="84" t="s">
        <v>134</v>
      </c>
      <c r="C16" s="134">
        <v>0</v>
      </c>
      <c r="D16" s="132">
        <v>0</v>
      </c>
      <c r="E16" s="119">
        <v>0</v>
      </c>
      <c r="F16" s="59">
        <v>0</v>
      </c>
      <c r="G16" s="62">
        <v>0</v>
      </c>
      <c r="H16" s="166">
        <v>0</v>
      </c>
      <c r="J16" s="69">
        <v>269.09523809523807</v>
      </c>
      <c r="K16" s="164">
        <f>-VLOOKUP(B16,'Attendance Issues Codes'!$D$4:$F$9,3)</f>
        <v>0</v>
      </c>
      <c r="L16" s="135">
        <f>IF(C16=1,'Attendance Issues Codes'!$F$12,'Attendance Issues Codes'!$F$13)</f>
        <v>1.4437229437229462</v>
      </c>
      <c r="M16" s="136">
        <f>IF(D16=1,'Attendance Issues Codes'!$F$14,'Attendance Issues Codes'!$F$15)</f>
        <v>1.2532467532467422</v>
      </c>
      <c r="N16" s="120">
        <f>IF(E16=1,'Attendance Issues Codes'!$F$16,'Attendance Issues Codes'!$F$17)</f>
        <v>4.5389610389610198</v>
      </c>
      <c r="O16" s="60">
        <f>IF(F16=1,'Attendance Issues Codes'!$F$18,'Attendance Issues Codes'!$F$19)</f>
        <v>69.681818181818187</v>
      </c>
      <c r="P16" s="64">
        <f>IF(G16=1,'Attendance Issues Codes'!$F$20,'Attendance Issues Codes'!$F$21)</f>
        <v>-3.8971291866028537</v>
      </c>
      <c r="Q16" s="167">
        <f>IF(H16=1,'Attendance Issues Codes'!$F$22,'Attendance Issues Codes'!$F$23)</f>
        <v>-16.21818181818179</v>
      </c>
      <c r="R16" s="240">
        <f t="shared" si="1"/>
        <v>325.89767600820232</v>
      </c>
      <c r="S16" s="39">
        <f>'Crytal Ball Attendance Est'!C14</f>
        <v>334.24780617946107</v>
      </c>
    </row>
    <row r="17" spans="1:20">
      <c r="A17" s="38">
        <v>14</v>
      </c>
      <c r="B17" s="84" t="s">
        <v>134</v>
      </c>
      <c r="C17" s="134">
        <v>0</v>
      </c>
      <c r="D17" s="132">
        <v>0</v>
      </c>
      <c r="E17" s="119">
        <v>0</v>
      </c>
      <c r="F17" s="59">
        <v>0</v>
      </c>
      <c r="G17" s="62">
        <v>0</v>
      </c>
      <c r="H17" s="166">
        <v>0</v>
      </c>
      <c r="J17" s="69">
        <v>269.09523809523807</v>
      </c>
      <c r="K17" s="164">
        <f>-VLOOKUP(B17,'Attendance Issues Codes'!$D$4:$F$9,3)</f>
        <v>0</v>
      </c>
      <c r="L17" s="135">
        <f>IF(C17=1,'Attendance Issues Codes'!$F$12,'Attendance Issues Codes'!$F$13)</f>
        <v>1.4437229437229462</v>
      </c>
      <c r="M17" s="136">
        <f>IF(D17=1,'Attendance Issues Codes'!$F$14,'Attendance Issues Codes'!$F$15)</f>
        <v>1.2532467532467422</v>
      </c>
      <c r="N17" s="120">
        <f>IF(E17=1,'Attendance Issues Codes'!$F$16,'Attendance Issues Codes'!$F$17)</f>
        <v>4.5389610389610198</v>
      </c>
      <c r="O17" s="60">
        <f>IF(F17=1,'Attendance Issues Codes'!$F$18,'Attendance Issues Codes'!$F$19)</f>
        <v>69.681818181818187</v>
      </c>
      <c r="P17" s="64">
        <f>IF(G17=1,'Attendance Issues Codes'!$F$20,'Attendance Issues Codes'!$F$21)</f>
        <v>-3.8971291866028537</v>
      </c>
      <c r="Q17" s="167">
        <f>IF(H17=1,'Attendance Issues Codes'!$F$22,'Attendance Issues Codes'!$F$23)</f>
        <v>-16.21818181818179</v>
      </c>
      <c r="R17" s="240">
        <f t="shared" si="1"/>
        <v>325.89767600820232</v>
      </c>
      <c r="S17" s="39">
        <f>'Crytal Ball Attendance Est'!C15</f>
        <v>339.76924028344149</v>
      </c>
    </row>
    <row r="18" spans="1:20">
      <c r="A18" s="38">
        <v>15</v>
      </c>
      <c r="B18" s="84" t="s">
        <v>134</v>
      </c>
      <c r="C18" s="134">
        <v>0</v>
      </c>
      <c r="D18" s="132">
        <v>1</v>
      </c>
      <c r="E18" s="119">
        <v>0</v>
      </c>
      <c r="F18" s="59">
        <v>0</v>
      </c>
      <c r="G18" s="62">
        <v>0</v>
      </c>
      <c r="H18" s="166">
        <v>0</v>
      </c>
      <c r="J18" s="69">
        <v>269.09523809523807</v>
      </c>
      <c r="K18" s="164">
        <f>-VLOOKUP(B18,'Attendance Issues Codes'!$D$4:$F$9,3)</f>
        <v>0</v>
      </c>
      <c r="L18" s="135">
        <f>IF(C18=1,'Attendance Issues Codes'!$F$12,'Attendance Issues Codes'!$F$13)</f>
        <v>1.4437229437229462</v>
      </c>
      <c r="M18" s="136">
        <f>IF(D18=1,'Attendance Issues Codes'!$F$14,'Attendance Issues Codes'!$F$15)</f>
        <v>-26.318181818181813</v>
      </c>
      <c r="N18" s="120">
        <f>IF(E18=1,'Attendance Issues Codes'!$F$16,'Attendance Issues Codes'!$F$17)</f>
        <v>4.5389610389610198</v>
      </c>
      <c r="O18" s="60">
        <f>IF(F18=1,'Attendance Issues Codes'!$F$18,'Attendance Issues Codes'!$F$19)</f>
        <v>69.681818181818187</v>
      </c>
      <c r="P18" s="64">
        <f>IF(G18=1,'Attendance Issues Codes'!$F$20,'Attendance Issues Codes'!$F$21)</f>
        <v>-3.8971291866028537</v>
      </c>
      <c r="Q18" s="167">
        <f>IF(H18=1,'Attendance Issues Codes'!$F$22,'Attendance Issues Codes'!$F$23)</f>
        <v>-16.21818181818179</v>
      </c>
      <c r="R18" s="240">
        <f t="shared" si="1"/>
        <v>298.32624743677377</v>
      </c>
      <c r="S18" s="39">
        <f>'Crytal Ball Attendance Est'!C16</f>
        <v>305.62417251948619</v>
      </c>
    </row>
    <row r="19" spans="1:20">
      <c r="A19" s="38">
        <v>16</v>
      </c>
      <c r="B19" s="84" t="s">
        <v>134</v>
      </c>
      <c r="C19" s="134">
        <v>0</v>
      </c>
      <c r="D19" s="132">
        <v>0</v>
      </c>
      <c r="E19" s="119">
        <v>0</v>
      </c>
      <c r="F19" s="59">
        <v>1</v>
      </c>
      <c r="G19" s="62">
        <v>0</v>
      </c>
      <c r="H19" s="166">
        <v>0</v>
      </c>
      <c r="J19" s="69">
        <v>269.09523809523807</v>
      </c>
      <c r="K19" s="164">
        <f>-VLOOKUP(B19,'Attendance Issues Codes'!$D$4:$F$9,3)</f>
        <v>0</v>
      </c>
      <c r="L19" s="135">
        <f>IF(C19=1,'Attendance Issues Codes'!$F$12,'Attendance Issues Codes'!$F$13)</f>
        <v>1.4437229437229462</v>
      </c>
      <c r="M19" s="136">
        <f>IF(D19=1,'Attendance Issues Codes'!$F$14,'Attendance Issues Codes'!$F$15)</f>
        <v>1.2532467532467422</v>
      </c>
      <c r="N19" s="120">
        <f>IF(E19=1,'Attendance Issues Codes'!$F$16,'Attendance Issues Codes'!$F$17)</f>
        <v>4.5389610389610198</v>
      </c>
      <c r="O19" s="60">
        <f>IF(F19=1,'Attendance Issues Codes'!$F$18,'Attendance Issues Codes'!$F$19)</f>
        <v>-16.423444976076553</v>
      </c>
      <c r="P19" s="64">
        <f>IF(G19=1,'Attendance Issues Codes'!$F$20,'Attendance Issues Codes'!$F$21)</f>
        <v>-3.8971291866028537</v>
      </c>
      <c r="Q19" s="167">
        <f>IF(H19=1,'Attendance Issues Codes'!$F$22,'Attendance Issues Codes'!$F$23)</f>
        <v>-16.21818181818179</v>
      </c>
      <c r="R19" s="240">
        <f t="shared" si="1"/>
        <v>239.79241285030758</v>
      </c>
      <c r="S19" s="39">
        <f>'Crytal Ball Attendance Est'!C17</f>
        <v>253.08130822855793</v>
      </c>
    </row>
    <row r="20" spans="1:20">
      <c r="A20" s="38">
        <v>17</v>
      </c>
      <c r="B20" s="84" t="s">
        <v>134</v>
      </c>
      <c r="C20" s="134">
        <v>0</v>
      </c>
      <c r="D20" s="132">
        <v>0</v>
      </c>
      <c r="E20" s="119">
        <v>0</v>
      </c>
      <c r="F20" s="59">
        <v>1</v>
      </c>
      <c r="G20" s="62">
        <v>0</v>
      </c>
      <c r="H20" s="166">
        <v>0</v>
      </c>
      <c r="J20" s="69">
        <v>269.09523809523807</v>
      </c>
      <c r="K20" s="164">
        <f>-VLOOKUP(B20,'Attendance Issues Codes'!$D$4:$F$9,3)</f>
        <v>0</v>
      </c>
      <c r="L20" s="135">
        <f>IF(C20=1,'Attendance Issues Codes'!$F$12,'Attendance Issues Codes'!$F$13)</f>
        <v>1.4437229437229462</v>
      </c>
      <c r="M20" s="136">
        <f>IF(D20=1,'Attendance Issues Codes'!$F$14,'Attendance Issues Codes'!$F$15)</f>
        <v>1.2532467532467422</v>
      </c>
      <c r="N20" s="120">
        <f>IF(E20=1,'Attendance Issues Codes'!$F$16,'Attendance Issues Codes'!$F$17)</f>
        <v>4.5389610389610198</v>
      </c>
      <c r="O20" s="60">
        <f>IF(F20=1,'Attendance Issues Codes'!$F$18,'Attendance Issues Codes'!$F$19)</f>
        <v>-16.423444976076553</v>
      </c>
      <c r="P20" s="64">
        <f>IF(G20=1,'Attendance Issues Codes'!$F$20,'Attendance Issues Codes'!$F$21)</f>
        <v>-3.8971291866028537</v>
      </c>
      <c r="Q20" s="167">
        <f>IF(H20=1,'Attendance Issues Codes'!$F$22,'Attendance Issues Codes'!$F$23)</f>
        <v>-16.21818181818179</v>
      </c>
      <c r="R20" s="240">
        <f t="shared" si="1"/>
        <v>239.79241285030758</v>
      </c>
      <c r="S20" s="39">
        <f>'Crytal Ball Attendance Est'!C18</f>
        <v>248.36362577042911</v>
      </c>
    </row>
    <row r="21" spans="1:20">
      <c r="A21" s="38">
        <v>18</v>
      </c>
      <c r="B21" s="84" t="s">
        <v>134</v>
      </c>
      <c r="C21" s="134">
        <v>0</v>
      </c>
      <c r="D21" s="132">
        <v>0</v>
      </c>
      <c r="E21" s="119">
        <v>0</v>
      </c>
      <c r="F21" s="59">
        <v>1</v>
      </c>
      <c r="G21" s="62">
        <v>0</v>
      </c>
      <c r="H21" s="166">
        <v>0</v>
      </c>
      <c r="J21" s="69">
        <v>269.09523809523807</v>
      </c>
      <c r="K21" s="164">
        <f>-VLOOKUP(B21,'Attendance Issues Codes'!$D$4:$F$9,3)</f>
        <v>0</v>
      </c>
      <c r="L21" s="135">
        <f>IF(C21=1,'Attendance Issues Codes'!$F$12,'Attendance Issues Codes'!$F$13)</f>
        <v>1.4437229437229462</v>
      </c>
      <c r="M21" s="136">
        <f>IF(D21=1,'Attendance Issues Codes'!$F$14,'Attendance Issues Codes'!$F$15)</f>
        <v>1.2532467532467422</v>
      </c>
      <c r="N21" s="120">
        <f>IF(E21=1,'Attendance Issues Codes'!$F$16,'Attendance Issues Codes'!$F$17)</f>
        <v>4.5389610389610198</v>
      </c>
      <c r="O21" s="60">
        <f>IF(F21=1,'Attendance Issues Codes'!$F$18,'Attendance Issues Codes'!$F$19)</f>
        <v>-16.423444976076553</v>
      </c>
      <c r="P21" s="64">
        <f>IF(G21=1,'Attendance Issues Codes'!$F$20,'Attendance Issues Codes'!$F$21)</f>
        <v>-3.8971291866028537</v>
      </c>
      <c r="Q21" s="167">
        <f>IF(H21=1,'Attendance Issues Codes'!$F$22,'Attendance Issues Codes'!$F$23)</f>
        <v>-16.21818181818179</v>
      </c>
      <c r="R21" s="240">
        <f t="shared" si="1"/>
        <v>239.79241285030758</v>
      </c>
      <c r="S21" s="39">
        <f>'Crytal Ball Attendance Est'!C19</f>
        <v>248.46669491782336</v>
      </c>
    </row>
    <row r="22" spans="1:20">
      <c r="A22" s="38">
        <v>19</v>
      </c>
      <c r="B22" s="84" t="s">
        <v>134</v>
      </c>
      <c r="C22" s="134">
        <v>0</v>
      </c>
      <c r="D22" s="132">
        <v>0</v>
      </c>
      <c r="E22" s="119">
        <v>0</v>
      </c>
      <c r="F22" s="59">
        <v>1</v>
      </c>
      <c r="G22" s="62">
        <v>0</v>
      </c>
      <c r="H22" s="166">
        <v>0</v>
      </c>
      <c r="J22" s="69">
        <v>269.09523809523807</v>
      </c>
      <c r="K22" s="164">
        <f>-VLOOKUP(B22,'Attendance Issues Codes'!$D$4:$F$9,3)</f>
        <v>0</v>
      </c>
      <c r="L22" s="135">
        <f>IF(C22=1,'Attendance Issues Codes'!$F$12,'Attendance Issues Codes'!$F$13)</f>
        <v>1.4437229437229462</v>
      </c>
      <c r="M22" s="136">
        <f>IF(D22=1,'Attendance Issues Codes'!$F$14,'Attendance Issues Codes'!$F$15)</f>
        <v>1.2532467532467422</v>
      </c>
      <c r="N22" s="120">
        <f>IF(E22=1,'Attendance Issues Codes'!$F$16,'Attendance Issues Codes'!$F$17)</f>
        <v>4.5389610389610198</v>
      </c>
      <c r="O22" s="60">
        <f>IF(F22=1,'Attendance Issues Codes'!$F$18,'Attendance Issues Codes'!$F$19)</f>
        <v>-16.423444976076553</v>
      </c>
      <c r="P22" s="64">
        <f>IF(G22=1,'Attendance Issues Codes'!$F$20,'Attendance Issues Codes'!$F$21)</f>
        <v>-3.8971291866028537</v>
      </c>
      <c r="Q22" s="167">
        <f>IF(H22=1,'Attendance Issues Codes'!$F$22,'Attendance Issues Codes'!$F$23)</f>
        <v>-16.21818181818179</v>
      </c>
      <c r="R22" s="240">
        <f t="shared" si="1"/>
        <v>239.79241285030758</v>
      </c>
      <c r="S22" s="39">
        <f>'Crytal Ball Attendance Est'!C20</f>
        <v>248.67720704756681</v>
      </c>
    </row>
    <row r="23" spans="1:20">
      <c r="A23" s="38">
        <v>20</v>
      </c>
      <c r="B23" s="84" t="s">
        <v>134</v>
      </c>
      <c r="C23" s="134">
        <v>0</v>
      </c>
      <c r="D23" s="132">
        <v>0</v>
      </c>
      <c r="E23" s="119">
        <v>1</v>
      </c>
      <c r="F23" s="59">
        <v>1</v>
      </c>
      <c r="G23" s="62">
        <v>0</v>
      </c>
      <c r="H23" s="166">
        <v>0</v>
      </c>
      <c r="J23" s="69">
        <v>269.09523809523807</v>
      </c>
      <c r="K23" s="164">
        <f>-VLOOKUP(B23,'Attendance Issues Codes'!$D$4:$F$9,3)</f>
        <v>0</v>
      </c>
      <c r="L23" s="135">
        <f>IF(C23=1,'Attendance Issues Codes'!$F$12,'Attendance Issues Codes'!$F$13)</f>
        <v>1.4437229437229462</v>
      </c>
      <c r="M23" s="136">
        <f>IF(D23=1,'Attendance Issues Codes'!$F$14,'Attendance Issues Codes'!$F$15)</f>
        <v>1.2532467532467422</v>
      </c>
      <c r="N23" s="120">
        <f>IF(E23=1,'Attendance Issues Codes'!$F$16,'Attendance Issues Codes'!$F$17)</f>
        <v>-95.318181818181813</v>
      </c>
      <c r="O23" s="60">
        <f>IF(F23=1,'Attendance Issues Codes'!$F$18,'Attendance Issues Codes'!$F$19)</f>
        <v>-16.423444976076553</v>
      </c>
      <c r="P23" s="64">
        <f>IF(G23=1,'Attendance Issues Codes'!$F$20,'Attendance Issues Codes'!$F$21)</f>
        <v>-3.8971291866028537</v>
      </c>
      <c r="Q23" s="167">
        <f>IF(H23=1,'Attendance Issues Codes'!$F$22,'Attendance Issues Codes'!$F$23)</f>
        <v>-16.21818181818179</v>
      </c>
      <c r="R23" s="240">
        <f t="shared" si="1"/>
        <v>139.93526999316475</v>
      </c>
      <c r="S23" s="39">
        <f>'Crytal Ball Attendance Est'!C21</f>
        <v>147.56422080244275</v>
      </c>
    </row>
    <row r="24" spans="1:20">
      <c r="A24" s="38">
        <v>21</v>
      </c>
      <c r="B24" s="84" t="s">
        <v>134</v>
      </c>
      <c r="C24" s="134">
        <v>0</v>
      </c>
      <c r="D24" s="132">
        <v>0</v>
      </c>
      <c r="E24" s="119">
        <v>0</v>
      </c>
      <c r="F24" s="59">
        <v>1</v>
      </c>
      <c r="G24" s="62">
        <v>0</v>
      </c>
      <c r="H24" s="166">
        <v>0</v>
      </c>
      <c r="J24" s="69">
        <v>269.09523809523807</v>
      </c>
      <c r="K24" s="164">
        <f>-VLOOKUP(B24,'Attendance Issues Codes'!$D$4:$F$9,3)</f>
        <v>0</v>
      </c>
      <c r="L24" s="135">
        <f>IF(C24=1,'Attendance Issues Codes'!$F$12,'Attendance Issues Codes'!$F$13)</f>
        <v>1.4437229437229462</v>
      </c>
      <c r="M24" s="136">
        <f>IF(D24=1,'Attendance Issues Codes'!$F$14,'Attendance Issues Codes'!$F$15)</f>
        <v>1.2532467532467422</v>
      </c>
      <c r="N24" s="120">
        <f>IF(E24=1,'Attendance Issues Codes'!$F$16,'Attendance Issues Codes'!$F$17)</f>
        <v>4.5389610389610198</v>
      </c>
      <c r="O24" s="60">
        <f>IF(F24=1,'Attendance Issues Codes'!$F$18,'Attendance Issues Codes'!$F$19)</f>
        <v>-16.423444976076553</v>
      </c>
      <c r="P24" s="64">
        <f>IF(G24=1,'Attendance Issues Codes'!$F$20,'Attendance Issues Codes'!$F$21)</f>
        <v>-3.8971291866028537</v>
      </c>
      <c r="Q24" s="167">
        <f>IF(H24=1,'Attendance Issues Codes'!$F$22,'Attendance Issues Codes'!$F$23)</f>
        <v>-16.21818181818179</v>
      </c>
      <c r="R24" s="240">
        <f t="shared" si="1"/>
        <v>239.79241285030758</v>
      </c>
      <c r="S24" s="39">
        <f>'Crytal Ball Attendance Est'!C22</f>
        <v>248.03002492901771</v>
      </c>
    </row>
    <row r="25" spans="1:20">
      <c r="A25" s="38">
        <v>22</v>
      </c>
      <c r="B25" s="84" t="s">
        <v>134</v>
      </c>
      <c r="C25" s="134">
        <v>0</v>
      </c>
      <c r="D25" s="132">
        <v>0</v>
      </c>
      <c r="E25" s="119">
        <v>0</v>
      </c>
      <c r="F25" s="59">
        <v>1</v>
      </c>
      <c r="G25" s="62">
        <v>0</v>
      </c>
      <c r="H25" s="166">
        <v>0</v>
      </c>
      <c r="J25" s="69">
        <v>269.09523809523807</v>
      </c>
      <c r="K25" s="164">
        <f>-VLOOKUP(B25,'Attendance Issues Codes'!$D$4:$F$9,3)</f>
        <v>0</v>
      </c>
      <c r="L25" s="135">
        <f>IF(C25=1,'Attendance Issues Codes'!$F$12,'Attendance Issues Codes'!$F$13)</f>
        <v>1.4437229437229462</v>
      </c>
      <c r="M25" s="136">
        <f>IF(D25=1,'Attendance Issues Codes'!$F$14,'Attendance Issues Codes'!$F$15)</f>
        <v>1.2532467532467422</v>
      </c>
      <c r="N25" s="120">
        <f>IF(E25=1,'Attendance Issues Codes'!$F$16,'Attendance Issues Codes'!$F$17)</f>
        <v>4.5389610389610198</v>
      </c>
      <c r="O25" s="60">
        <f>IF(F25=1,'Attendance Issues Codes'!$F$18,'Attendance Issues Codes'!$F$19)</f>
        <v>-16.423444976076553</v>
      </c>
      <c r="P25" s="64">
        <f>IF(G25=1,'Attendance Issues Codes'!$F$20,'Attendance Issues Codes'!$F$21)</f>
        <v>-3.8971291866028537</v>
      </c>
      <c r="Q25" s="167">
        <f>IF(H25=1,'Attendance Issues Codes'!$F$22,'Attendance Issues Codes'!$F$23)</f>
        <v>-16.21818181818179</v>
      </c>
      <c r="R25" s="240">
        <f t="shared" si="1"/>
        <v>239.79241285030758</v>
      </c>
      <c r="S25" s="39">
        <f>'Crytal Ball Attendance Est'!C23</f>
        <v>251.02385350310377</v>
      </c>
    </row>
    <row r="26" spans="1:20">
      <c r="A26" s="38">
        <v>23</v>
      </c>
      <c r="B26" s="84" t="s">
        <v>134</v>
      </c>
      <c r="C26" s="134">
        <v>0</v>
      </c>
      <c r="D26" s="132">
        <v>0</v>
      </c>
      <c r="E26" s="119">
        <v>0</v>
      </c>
      <c r="F26" s="59">
        <v>1</v>
      </c>
      <c r="G26" s="62">
        <v>0</v>
      </c>
      <c r="H26" s="166">
        <v>0</v>
      </c>
      <c r="J26" s="69">
        <v>269.09523809523807</v>
      </c>
      <c r="K26" s="164">
        <f>-VLOOKUP(B26,'Attendance Issues Codes'!$D$4:$F$9,3)</f>
        <v>0</v>
      </c>
      <c r="L26" s="135">
        <f>IF(C26=1,'Attendance Issues Codes'!$F$12,'Attendance Issues Codes'!$F$13)</f>
        <v>1.4437229437229462</v>
      </c>
      <c r="M26" s="136">
        <f>IF(D26=1,'Attendance Issues Codes'!$F$14,'Attendance Issues Codes'!$F$15)</f>
        <v>1.2532467532467422</v>
      </c>
      <c r="N26" s="120">
        <f>IF(E26=1,'Attendance Issues Codes'!$F$16,'Attendance Issues Codes'!$F$17)</f>
        <v>4.5389610389610198</v>
      </c>
      <c r="O26" s="60">
        <f>IF(F26=1,'Attendance Issues Codes'!$F$18,'Attendance Issues Codes'!$F$19)</f>
        <v>-16.423444976076553</v>
      </c>
      <c r="P26" s="64">
        <f>IF(G26=1,'Attendance Issues Codes'!$F$20,'Attendance Issues Codes'!$F$21)</f>
        <v>-3.8971291866028537</v>
      </c>
      <c r="Q26" s="167">
        <f>IF(H26=1,'Attendance Issues Codes'!$F$22,'Attendance Issues Codes'!$F$23)</f>
        <v>-16.21818181818179</v>
      </c>
      <c r="R26" s="240">
        <f t="shared" si="1"/>
        <v>239.79241285030758</v>
      </c>
      <c r="S26" s="39">
        <f>'Crytal Ball Attendance Est'!C24</f>
        <v>249.85419469451026</v>
      </c>
    </row>
    <row r="27" spans="1:20">
      <c r="A27" s="38">
        <v>24</v>
      </c>
      <c r="B27" s="84" t="s">
        <v>134</v>
      </c>
      <c r="C27" s="134">
        <v>0</v>
      </c>
      <c r="D27" s="132">
        <v>0</v>
      </c>
      <c r="E27" s="119">
        <v>0</v>
      </c>
      <c r="F27" s="59">
        <v>1</v>
      </c>
      <c r="G27" s="62">
        <v>0</v>
      </c>
      <c r="H27" s="166">
        <v>1</v>
      </c>
      <c r="J27" s="69">
        <v>269.09523809523807</v>
      </c>
      <c r="K27" s="164">
        <f>-VLOOKUP(B27,'Attendance Issues Codes'!$D$4:$F$9,3)</f>
        <v>0</v>
      </c>
      <c r="L27" s="135">
        <f>IF(C27=1,'Attendance Issues Codes'!$F$12,'Attendance Issues Codes'!$F$13)</f>
        <v>1.4437229437229462</v>
      </c>
      <c r="M27" s="136">
        <f>IF(D27=1,'Attendance Issues Codes'!$F$14,'Attendance Issues Codes'!$F$15)</f>
        <v>1.2532467532467422</v>
      </c>
      <c r="N27" s="120">
        <f>IF(E27=1,'Attendance Issues Codes'!$F$16,'Attendance Issues Codes'!$F$17)</f>
        <v>4.5389610389610198</v>
      </c>
      <c r="O27" s="60">
        <f>IF(F27=1,'Attendance Issues Codes'!$F$18,'Attendance Issues Codes'!$F$19)</f>
        <v>-16.423444976076553</v>
      </c>
      <c r="P27" s="64">
        <f>IF(G27=1,'Attendance Issues Codes'!$F$20,'Attendance Issues Codes'!$F$21)</f>
        <v>-3.8971291866028537</v>
      </c>
      <c r="Q27" s="167">
        <f>IF(H27=1,'Attendance Issues Codes'!$F$22,'Attendance Issues Codes'!$F$23)</f>
        <v>162.18181818181819</v>
      </c>
      <c r="R27" s="240">
        <f t="shared" si="1"/>
        <v>418.19241285030756</v>
      </c>
      <c r="S27" s="39">
        <f>'Crytal Ball Attendance Est'!C25</f>
        <v>428.58161812743947</v>
      </c>
    </row>
    <row r="28" spans="1:20" ht="13.5" thickBot="1">
      <c r="Q28" s="39"/>
    </row>
    <row r="29" spans="1:20" ht="15.75" customHeight="1" thickBot="1">
      <c r="A29" s="275"/>
      <c r="B29" s="276" t="s">
        <v>213</v>
      </c>
      <c r="C29" s="276"/>
      <c r="D29" s="276"/>
      <c r="E29" s="276"/>
      <c r="F29" s="277"/>
      <c r="G29" s="273"/>
      <c r="H29" s="285" t="s">
        <v>216</v>
      </c>
      <c r="I29" s="271"/>
      <c r="J29" s="271"/>
      <c r="K29" s="271"/>
      <c r="L29" s="271"/>
      <c r="M29" s="272"/>
      <c r="N29" s="40"/>
      <c r="O29" s="285" t="s">
        <v>217</v>
      </c>
      <c r="P29" s="271"/>
      <c r="Q29" s="271"/>
      <c r="R29" s="271"/>
      <c r="S29" s="271"/>
      <c r="T29" s="272"/>
    </row>
    <row r="30" spans="1:20" ht="15" customHeight="1">
      <c r="A30" s="71"/>
      <c r="B30" s="101"/>
      <c r="C30" s="256" t="s">
        <v>32</v>
      </c>
      <c r="D30" s="256"/>
      <c r="E30" s="256"/>
      <c r="F30" s="257"/>
      <c r="G30" s="40"/>
      <c r="H30" s="70"/>
      <c r="I30" s="256" t="s">
        <v>32</v>
      </c>
      <c r="J30" s="256"/>
      <c r="K30" s="256"/>
      <c r="L30" s="256"/>
      <c r="M30" s="107" t="s">
        <v>36</v>
      </c>
      <c r="N30" s="40"/>
      <c r="O30" s="70"/>
      <c r="P30" s="256" t="s">
        <v>32</v>
      </c>
      <c r="Q30" s="256"/>
      <c r="R30" s="256"/>
      <c r="S30" s="256"/>
      <c r="T30" s="107" t="s">
        <v>36</v>
      </c>
    </row>
    <row r="31" spans="1:20">
      <c r="A31" s="71"/>
      <c r="B31" s="279" t="s">
        <v>215</v>
      </c>
      <c r="C31" s="280" t="s">
        <v>0</v>
      </c>
      <c r="D31" s="281" t="s">
        <v>1</v>
      </c>
      <c r="E31" s="281" t="s">
        <v>2</v>
      </c>
      <c r="F31" s="282" t="s">
        <v>3</v>
      </c>
      <c r="H31" s="71"/>
      <c r="I31" s="72" t="s">
        <v>0</v>
      </c>
      <c r="J31" s="73" t="s">
        <v>1</v>
      </c>
      <c r="K31" s="73" t="s">
        <v>2</v>
      </c>
      <c r="L31" s="73" t="s">
        <v>3</v>
      </c>
      <c r="M31" s="74"/>
      <c r="N31" s="40"/>
      <c r="O31" s="71"/>
      <c r="P31" s="72" t="s">
        <v>0</v>
      </c>
      <c r="Q31" s="73" t="s">
        <v>1</v>
      </c>
      <c r="R31" s="73" t="s">
        <v>2</v>
      </c>
      <c r="S31" s="73" t="s">
        <v>3</v>
      </c>
      <c r="T31" s="74" t="s">
        <v>48</v>
      </c>
    </row>
    <row r="32" spans="1:20" ht="12.75" customHeight="1">
      <c r="A32" s="269" t="s">
        <v>214</v>
      </c>
      <c r="B32" s="279" t="s">
        <v>39</v>
      </c>
      <c r="C32" s="283">
        <f>'Current Information'!B33</f>
        <v>0.36877143433528348</v>
      </c>
      <c r="D32" s="283">
        <f>'Current Information'!C33</f>
        <v>0.24288884405890662</v>
      </c>
      <c r="E32" s="283">
        <f>'Current Information'!D33</f>
        <v>0.14706475690942103</v>
      </c>
      <c r="F32" s="284">
        <f>'Current Information'!E33</f>
        <v>0.24127496469638895</v>
      </c>
      <c r="H32" s="269" t="s">
        <v>214</v>
      </c>
      <c r="I32" s="75">
        <f>P32</f>
        <v>2.2999999999999998</v>
      </c>
      <c r="J32" s="75">
        <f>Q32</f>
        <v>2.4499999999999997</v>
      </c>
      <c r="K32" s="75">
        <f>R32</f>
        <v>1.8</v>
      </c>
      <c r="L32" s="75">
        <f>S32</f>
        <v>1</v>
      </c>
      <c r="M32" s="74"/>
      <c r="N32" s="40"/>
      <c r="O32" s="269" t="s">
        <v>214</v>
      </c>
      <c r="P32" s="75">
        <f>'Current Information'!B51</f>
        <v>2.2999999999999998</v>
      </c>
      <c r="Q32" s="75">
        <f>'Current Information'!C51</f>
        <v>2.4499999999999997</v>
      </c>
      <c r="R32" s="75">
        <f>'Current Information'!D51</f>
        <v>1.8</v>
      </c>
      <c r="S32" s="75">
        <f>'Current Information'!E51</f>
        <v>1</v>
      </c>
      <c r="T32" s="74" t="s">
        <v>49</v>
      </c>
    </row>
    <row r="33" spans="1:20">
      <c r="A33" s="269"/>
      <c r="B33" s="279" t="s">
        <v>40</v>
      </c>
      <c r="C33" s="283">
        <f>'Current Information'!B34</f>
        <v>0.59221902017291062</v>
      </c>
      <c r="D33" s="283">
        <f>'Current Information'!C34</f>
        <v>0.25216138328530258</v>
      </c>
      <c r="E33" s="283">
        <f>'Current Information'!D34</f>
        <v>0.11239193083573487</v>
      </c>
      <c r="F33" s="284">
        <f>'Current Information'!E34</f>
        <v>4.3227665706051875E-2</v>
      </c>
      <c r="H33" s="269"/>
      <c r="I33" s="76"/>
      <c r="J33" s="76"/>
      <c r="K33" s="76"/>
      <c r="L33" s="76"/>
      <c r="M33" s="77"/>
      <c r="O33" s="269"/>
      <c r="P33" s="76"/>
      <c r="Q33" s="76"/>
      <c r="R33" s="76"/>
      <c r="S33" s="76"/>
      <c r="T33" s="77"/>
    </row>
    <row r="34" spans="1:20">
      <c r="A34" s="269"/>
      <c r="B34" s="278" t="s">
        <v>36</v>
      </c>
      <c r="C34" s="76"/>
      <c r="D34" s="76"/>
      <c r="E34" s="76"/>
      <c r="F34" s="274"/>
      <c r="H34" s="269"/>
      <c r="I34" s="75">
        <v>1</v>
      </c>
      <c r="J34" s="75">
        <v>2</v>
      </c>
      <c r="K34" s="75">
        <v>3</v>
      </c>
      <c r="L34" s="75">
        <v>4</v>
      </c>
      <c r="M34" s="77"/>
      <c r="O34" s="269"/>
      <c r="P34" s="76"/>
      <c r="Q34" s="76"/>
      <c r="R34" s="76"/>
      <c r="S34" s="76"/>
      <c r="T34" s="77"/>
    </row>
    <row r="35" spans="1:20">
      <c r="A35" s="71">
        <v>1</v>
      </c>
      <c r="B35" s="79">
        <f>S4</f>
        <v>511.24264415963785</v>
      </c>
      <c r="C35" s="79">
        <f>IF($F4=1,$C$32,$C$33)*$B35</f>
        <v>302.76761779482871</v>
      </c>
      <c r="D35" s="79">
        <f>IF($F4=1,$D$32,$D$33)*$B35</f>
        <v>128.91565234573</v>
      </c>
      <c r="E35" s="79">
        <f>IF($F4=1,$E$32,$E$33)*$B35</f>
        <v>57.459547902668234</v>
      </c>
      <c r="F35" s="80">
        <f t="shared" ref="F35:F58" si="2">IF($F4=1,$F$32,$F$33)*$B35-K4</f>
        <v>22.09982611641086</v>
      </c>
      <c r="G35" s="39"/>
      <c r="H35" s="78">
        <v>1</v>
      </c>
      <c r="I35" s="79">
        <f>C35</f>
        <v>302.76761779482871</v>
      </c>
      <c r="J35" s="79">
        <f>C35+D35</f>
        <v>431.6832701405587</v>
      </c>
      <c r="K35" s="79">
        <f>(C35*($I$32-$J$34))+D35+E35</f>
        <v>277.20548558684681</v>
      </c>
      <c r="L35" s="79">
        <f t="shared" ref="L35:L58" si="3">(D35*($J$32-$J$34))+(E35*($K$32-$I$34))+F35</f>
        <v>126.07950799412393</v>
      </c>
      <c r="M35" s="80">
        <f>SUM(I35:L35)</f>
        <v>1137.7358815163582</v>
      </c>
      <c r="N35" s="39"/>
      <c r="O35" s="78">
        <v>1</v>
      </c>
      <c r="P35" s="286">
        <f>$P$32*C35</f>
        <v>696.36552092810598</v>
      </c>
      <c r="Q35" s="286">
        <f t="shared" ref="Q35:Q58" si="4">$Q$32*D35</f>
        <v>315.84334824703848</v>
      </c>
      <c r="R35" s="286">
        <f>$R$32*E35</f>
        <v>103.42718622480282</v>
      </c>
      <c r="S35" s="286">
        <f>$S$32*F35</f>
        <v>22.09982611641086</v>
      </c>
      <c r="T35" s="80">
        <f>SUM(P35:S35)</f>
        <v>1137.7358815163582</v>
      </c>
    </row>
    <row r="36" spans="1:20">
      <c r="A36" s="71">
        <v>2</v>
      </c>
      <c r="B36" s="79">
        <f t="shared" ref="B36:B58" si="5">S5</f>
        <v>509.49340912459979</v>
      </c>
      <c r="C36" s="79">
        <f t="shared" ref="C36:C58" si="6">IF($F5=1,$C$32,$C$33)*$B36</f>
        <v>301.73168753632638</v>
      </c>
      <c r="D36" s="79">
        <f t="shared" ref="D36:D58" si="7">IF($F5=1,$D$32,$D$33)*$B36</f>
        <v>128.47456281960368</v>
      </c>
      <c r="E36" s="79">
        <f t="shared" ref="E36:E58" si="8">IF($F5=1,$E$32,$E$33)*$B36</f>
        <v>57.262947999594793</v>
      </c>
      <c r="F36" s="80">
        <f t="shared" si="2"/>
        <v>22.024210769074919</v>
      </c>
      <c r="H36" s="71">
        <v>2</v>
      </c>
      <c r="I36" s="79">
        <f t="shared" ref="I36:I58" si="9">C36</f>
        <v>301.73168753632638</v>
      </c>
      <c r="J36" s="79">
        <f t="shared" ref="J36:J58" si="10">C36+D36</f>
        <v>430.20625035593002</v>
      </c>
      <c r="K36" s="79">
        <f t="shared" ref="K36:K58" si="11">(C36*($I$32-$J$34))+D36+E36</f>
        <v>276.25701708009632</v>
      </c>
      <c r="L36" s="79">
        <f t="shared" si="3"/>
        <v>125.64812243757237</v>
      </c>
      <c r="M36" s="80">
        <f t="shared" ref="M36:M58" si="12">SUM(I36:L36)</f>
        <v>1133.8430774099249</v>
      </c>
      <c r="N36" s="39"/>
      <c r="O36" s="71">
        <v>2</v>
      </c>
      <c r="P36" s="286">
        <f t="shared" ref="P36:P58" si="13">$P$32*C36</f>
        <v>693.98288133355061</v>
      </c>
      <c r="Q36" s="286">
        <f t="shared" si="4"/>
        <v>314.76267890802899</v>
      </c>
      <c r="R36" s="286">
        <f t="shared" ref="R36:R58" si="14">$R$32*E36</f>
        <v>103.07330639927063</v>
      </c>
      <c r="S36" s="286">
        <f t="shared" ref="S36:S58" si="15">$S$32*F36</f>
        <v>22.024210769074919</v>
      </c>
      <c r="T36" s="80">
        <f t="shared" ref="T36:T58" si="16">SUM(P36:S36)</f>
        <v>1133.8430774099252</v>
      </c>
    </row>
    <row r="37" spans="1:20">
      <c r="A37" s="71">
        <v>3</v>
      </c>
      <c r="B37" s="79">
        <f t="shared" si="5"/>
        <v>243.33861715223034</v>
      </c>
      <c r="C37" s="79">
        <f t="shared" si="6"/>
        <v>89.736330876392401</v>
      </c>
      <c r="D37" s="79">
        <f t="shared" si="7"/>
        <v>59.104235434998053</v>
      </c>
      <c r="E37" s="79">
        <f t="shared" si="8"/>
        <v>35.786534578167426</v>
      </c>
      <c r="F37" s="80">
        <f t="shared" si="2"/>
        <v>58.711516262672482</v>
      </c>
      <c r="H37" s="78">
        <v>3</v>
      </c>
      <c r="I37" s="79">
        <f t="shared" si="9"/>
        <v>89.736330876392401</v>
      </c>
      <c r="J37" s="79">
        <f t="shared" si="10"/>
        <v>148.84056631139046</v>
      </c>
      <c r="K37" s="79">
        <f t="shared" si="11"/>
        <v>121.81166927608319</v>
      </c>
      <c r="L37" s="79">
        <f t="shared" si="3"/>
        <v>113.93764987095554</v>
      </c>
      <c r="M37" s="80">
        <f t="shared" si="12"/>
        <v>474.32621633482154</v>
      </c>
      <c r="N37" s="39"/>
      <c r="O37" s="78">
        <v>3</v>
      </c>
      <c r="P37" s="286">
        <f t="shared" si="13"/>
        <v>206.39356101570252</v>
      </c>
      <c r="Q37" s="286">
        <f t="shared" si="4"/>
        <v>144.80537681574521</v>
      </c>
      <c r="R37" s="286">
        <f t="shared" si="14"/>
        <v>64.415762240701369</v>
      </c>
      <c r="S37" s="286">
        <f t="shared" si="15"/>
        <v>58.711516262672482</v>
      </c>
      <c r="T37" s="80">
        <f t="shared" si="16"/>
        <v>474.32621633482159</v>
      </c>
    </row>
    <row r="38" spans="1:20">
      <c r="A38" s="71">
        <v>4</v>
      </c>
      <c r="B38" s="79">
        <f t="shared" si="5"/>
        <v>212.97225028557509</v>
      </c>
      <c r="C38" s="79">
        <f t="shared" si="6"/>
        <v>78.538082211424509</v>
      </c>
      <c r="D38" s="79">
        <f t="shared" si="7"/>
        <v>51.728583688487475</v>
      </c>
      <c r="E38" s="79">
        <f t="shared" si="8"/>
        <v>31.320712216700475</v>
      </c>
      <c r="F38" s="80">
        <f t="shared" si="2"/>
        <v>86.326963078053552</v>
      </c>
      <c r="H38" s="71">
        <v>4</v>
      </c>
      <c r="I38" s="79">
        <f t="shared" si="9"/>
        <v>78.538082211424509</v>
      </c>
      <c r="J38" s="79">
        <f t="shared" si="10"/>
        <v>130.26666589991197</v>
      </c>
      <c r="K38" s="79">
        <f t="shared" si="11"/>
        <v>106.61072056861529</v>
      </c>
      <c r="L38" s="79">
        <f t="shared" si="3"/>
        <v>134.66139551123328</v>
      </c>
      <c r="M38" s="80">
        <f t="shared" si="12"/>
        <v>450.07686419118511</v>
      </c>
      <c r="N38" s="39"/>
      <c r="O38" s="71">
        <v>4</v>
      </c>
      <c r="P38" s="286">
        <f t="shared" si="13"/>
        <v>180.63758908627636</v>
      </c>
      <c r="Q38" s="286">
        <f t="shared" si="4"/>
        <v>126.7350300367943</v>
      </c>
      <c r="R38" s="286">
        <f t="shared" si="14"/>
        <v>56.377281990060858</v>
      </c>
      <c r="S38" s="286">
        <f t="shared" si="15"/>
        <v>86.326963078053552</v>
      </c>
      <c r="T38" s="80">
        <f t="shared" si="16"/>
        <v>450.07686419118505</v>
      </c>
    </row>
    <row r="39" spans="1:20">
      <c r="A39" s="71">
        <v>5</v>
      </c>
      <c r="B39" s="79">
        <f t="shared" si="5"/>
        <v>177.29426577526712</v>
      </c>
      <c r="C39" s="79">
        <f t="shared" si="6"/>
        <v>65.381060689366223</v>
      </c>
      <c r="D39" s="79">
        <f t="shared" si="7"/>
        <v>43.062799272427199</v>
      </c>
      <c r="E39" s="79">
        <f t="shared" si="8"/>
        <v>26.073738097673942</v>
      </c>
      <c r="F39" s="80">
        <f t="shared" si="2"/>
        <v>112.66084953398158</v>
      </c>
      <c r="H39" s="78">
        <v>5</v>
      </c>
      <c r="I39" s="79">
        <f t="shared" si="9"/>
        <v>65.381060689366223</v>
      </c>
      <c r="J39" s="79">
        <f t="shared" si="10"/>
        <v>108.44385996179342</v>
      </c>
      <c r="K39" s="79">
        <f t="shared" si="11"/>
        <v>88.750855576910993</v>
      </c>
      <c r="L39" s="79">
        <f t="shared" si="3"/>
        <v>152.89809968471297</v>
      </c>
      <c r="M39" s="80">
        <f t="shared" si="12"/>
        <v>415.47387591278357</v>
      </c>
      <c r="N39" s="39"/>
      <c r="O39" s="78">
        <v>5</v>
      </c>
      <c r="P39" s="286">
        <f t="shared" si="13"/>
        <v>150.3764395855423</v>
      </c>
      <c r="Q39" s="286">
        <f t="shared" si="4"/>
        <v>105.50385821744662</v>
      </c>
      <c r="R39" s="286">
        <f t="shared" si="14"/>
        <v>46.932728575813094</v>
      </c>
      <c r="S39" s="286">
        <f t="shared" si="15"/>
        <v>112.66084953398158</v>
      </c>
      <c r="T39" s="80">
        <f t="shared" si="16"/>
        <v>415.47387591278357</v>
      </c>
    </row>
    <row r="40" spans="1:20">
      <c r="A40" s="71">
        <v>6</v>
      </c>
      <c r="B40" s="79">
        <f t="shared" si="5"/>
        <v>124.47785874853966</v>
      </c>
      <c r="C40" s="79">
        <f t="shared" si="6"/>
        <v>45.903878513683786</v>
      </c>
      <c r="D40" s="79">
        <f t="shared" si="7"/>
        <v>30.234283222360656</v>
      </c>
      <c r="E40" s="79">
        <f t="shared" si="8"/>
        <v>18.306306037459233</v>
      </c>
      <c r="F40" s="80">
        <f t="shared" si="2"/>
        <v>119.32984552049052</v>
      </c>
      <c r="H40" s="71">
        <v>6</v>
      </c>
      <c r="I40" s="79">
        <f t="shared" si="9"/>
        <v>45.903878513683786</v>
      </c>
      <c r="J40" s="79">
        <f t="shared" si="10"/>
        <v>76.138161736044438</v>
      </c>
      <c r="K40" s="79">
        <f t="shared" si="11"/>
        <v>62.311752813925011</v>
      </c>
      <c r="L40" s="79">
        <f t="shared" si="3"/>
        <v>147.58031780052019</v>
      </c>
      <c r="M40" s="80">
        <f t="shared" si="12"/>
        <v>331.93411086417342</v>
      </c>
      <c r="N40" s="39"/>
      <c r="O40" s="71">
        <v>6</v>
      </c>
      <c r="P40" s="286">
        <f t="shared" si="13"/>
        <v>105.5789205814727</v>
      </c>
      <c r="Q40" s="286">
        <f t="shared" si="4"/>
        <v>74.073993894783598</v>
      </c>
      <c r="R40" s="286">
        <f t="shared" si="14"/>
        <v>32.951350867426619</v>
      </c>
      <c r="S40" s="286">
        <f t="shared" si="15"/>
        <v>119.32984552049052</v>
      </c>
      <c r="T40" s="80">
        <f t="shared" si="16"/>
        <v>331.93411086417342</v>
      </c>
    </row>
    <row r="41" spans="1:20">
      <c r="A41" s="71">
        <v>7</v>
      </c>
      <c r="B41" s="79">
        <f t="shared" si="5"/>
        <v>148.0261990016927</v>
      </c>
      <c r="C41" s="79">
        <f t="shared" si="6"/>
        <v>54.587833725054324</v>
      </c>
      <c r="D41" s="79">
        <f t="shared" si="7"/>
        <v>35.953912365954821</v>
      </c>
      <c r="E41" s="79">
        <f t="shared" si="8"/>
        <v>21.769436972409519</v>
      </c>
      <c r="F41" s="80">
        <f t="shared" si="2"/>
        <v>105.59919775645585</v>
      </c>
      <c r="H41" s="78">
        <v>7</v>
      </c>
      <c r="I41" s="79">
        <f t="shared" si="9"/>
        <v>54.587833725054324</v>
      </c>
      <c r="J41" s="79">
        <f t="shared" si="10"/>
        <v>90.541746091009145</v>
      </c>
      <c r="K41" s="79">
        <f t="shared" si="11"/>
        <v>74.099699455880625</v>
      </c>
      <c r="L41" s="79">
        <f t="shared" si="3"/>
        <v>139.19400789906314</v>
      </c>
      <c r="M41" s="80">
        <f t="shared" si="12"/>
        <v>358.42328717100725</v>
      </c>
      <c r="N41" s="39"/>
      <c r="O41" s="78">
        <v>7</v>
      </c>
      <c r="P41" s="286">
        <f t="shared" si="13"/>
        <v>125.55201756762493</v>
      </c>
      <c r="Q41" s="286">
        <f t="shared" si="4"/>
        <v>88.087085296589308</v>
      </c>
      <c r="R41" s="286">
        <f t="shared" si="14"/>
        <v>39.184986550337136</v>
      </c>
      <c r="S41" s="286">
        <f t="shared" si="15"/>
        <v>105.59919775645585</v>
      </c>
      <c r="T41" s="80">
        <f t="shared" si="16"/>
        <v>358.42328717100725</v>
      </c>
    </row>
    <row r="42" spans="1:20">
      <c r="A42" s="71">
        <v>8</v>
      </c>
      <c r="B42" s="79">
        <f t="shared" si="5"/>
        <v>186.8536445683707</v>
      </c>
      <c r="C42" s="79">
        <f t="shared" si="6"/>
        <v>68.90628651825331</v>
      </c>
      <c r="D42" s="79">
        <f t="shared" si="7"/>
        <v>45.384665737405356</v>
      </c>
      <c r="E42" s="79">
        <f t="shared" si="8"/>
        <v>27.479585816086797</v>
      </c>
      <c r="F42" s="80">
        <f t="shared" si="2"/>
        <v>134.37956104207979</v>
      </c>
      <c r="H42" s="71">
        <v>8</v>
      </c>
      <c r="I42" s="79">
        <f t="shared" si="9"/>
        <v>68.90628651825331</v>
      </c>
      <c r="J42" s="79">
        <f t="shared" si="10"/>
        <v>114.29095225565867</v>
      </c>
      <c r="K42" s="79">
        <f t="shared" si="11"/>
        <v>93.536137508968139</v>
      </c>
      <c r="L42" s="79">
        <f t="shared" si="3"/>
        <v>176.78632927678163</v>
      </c>
      <c r="M42" s="80">
        <f t="shared" si="12"/>
        <v>453.5197055596617</v>
      </c>
      <c r="N42" s="39"/>
      <c r="O42" s="71">
        <v>8</v>
      </c>
      <c r="P42" s="286">
        <f t="shared" si="13"/>
        <v>158.48445899198259</v>
      </c>
      <c r="Q42" s="286">
        <f t="shared" si="4"/>
        <v>111.19243105664312</v>
      </c>
      <c r="R42" s="286">
        <f t="shared" si="14"/>
        <v>49.463254468956237</v>
      </c>
      <c r="S42" s="286">
        <f t="shared" si="15"/>
        <v>134.37956104207979</v>
      </c>
      <c r="T42" s="80">
        <f t="shared" si="16"/>
        <v>453.5197055596617</v>
      </c>
    </row>
    <row r="43" spans="1:20">
      <c r="A43" s="71">
        <v>9</v>
      </c>
      <c r="B43" s="79">
        <f t="shared" si="5"/>
        <v>237.55836862688369</v>
      </c>
      <c r="C43" s="79">
        <f t="shared" si="6"/>
        <v>87.604740336885911</v>
      </c>
      <c r="D43" s="79">
        <f t="shared" si="7"/>
        <v>57.700277552303412</v>
      </c>
      <c r="E43" s="79">
        <f t="shared" si="8"/>
        <v>34.936463733911282</v>
      </c>
      <c r="F43" s="80">
        <f t="shared" si="2"/>
        <v>98.082659731055827</v>
      </c>
      <c r="H43" s="78">
        <v>9</v>
      </c>
      <c r="I43" s="79">
        <f t="shared" si="9"/>
        <v>87.604740336885911</v>
      </c>
      <c r="J43" s="79">
        <f t="shared" si="10"/>
        <v>145.30501788918932</v>
      </c>
      <c r="K43" s="79">
        <f t="shared" si="11"/>
        <v>118.91816338728044</v>
      </c>
      <c r="L43" s="79">
        <f t="shared" si="3"/>
        <v>151.99695561672138</v>
      </c>
      <c r="M43" s="80">
        <f t="shared" si="12"/>
        <v>503.82487723007705</v>
      </c>
      <c r="N43" s="39"/>
      <c r="O43" s="78">
        <v>9</v>
      </c>
      <c r="P43" s="286">
        <f t="shared" si="13"/>
        <v>201.49090277483759</v>
      </c>
      <c r="Q43" s="286">
        <f t="shared" si="4"/>
        <v>141.36568000314335</v>
      </c>
      <c r="R43" s="286">
        <f t="shared" si="14"/>
        <v>62.885634721040311</v>
      </c>
      <c r="S43" s="286">
        <f t="shared" si="15"/>
        <v>98.082659731055827</v>
      </c>
      <c r="T43" s="80">
        <f t="shared" si="16"/>
        <v>503.82487723007716</v>
      </c>
    </row>
    <row r="44" spans="1:20">
      <c r="A44" s="71">
        <v>10</v>
      </c>
      <c r="B44" s="79">
        <f t="shared" si="5"/>
        <v>217.46204108624786</v>
      </c>
      <c r="C44" s="79">
        <f t="shared" si="6"/>
        <v>80.193788804853966</v>
      </c>
      <c r="D44" s="79">
        <f t="shared" si="7"/>
        <v>52.819103786129205</v>
      </c>
      <c r="E44" s="79">
        <f t="shared" si="8"/>
        <v>31.981002209375571</v>
      </c>
      <c r="F44" s="80">
        <f t="shared" si="2"/>
        <v>81.586555376798231</v>
      </c>
      <c r="H44" s="71">
        <v>10</v>
      </c>
      <c r="I44" s="79">
        <f t="shared" si="9"/>
        <v>80.193788804853966</v>
      </c>
      <c r="J44" s="79">
        <f t="shared" si="10"/>
        <v>133.01289259098317</v>
      </c>
      <c r="K44" s="79">
        <f t="shared" si="11"/>
        <v>108.85824263696095</v>
      </c>
      <c r="L44" s="79">
        <f t="shared" si="3"/>
        <v>130.9399538480568</v>
      </c>
      <c r="M44" s="80">
        <f t="shared" si="12"/>
        <v>453.00487788085491</v>
      </c>
      <c r="N44" s="39"/>
      <c r="O44" s="71">
        <v>10</v>
      </c>
      <c r="P44" s="286">
        <f t="shared" si="13"/>
        <v>184.44571425116411</v>
      </c>
      <c r="Q44" s="286">
        <f t="shared" si="4"/>
        <v>129.40680427601654</v>
      </c>
      <c r="R44" s="286">
        <f t="shared" si="14"/>
        <v>57.565803976876026</v>
      </c>
      <c r="S44" s="286">
        <f t="shared" si="15"/>
        <v>81.586555376798231</v>
      </c>
      <c r="T44" s="80">
        <f t="shared" si="16"/>
        <v>453.00487788085496</v>
      </c>
    </row>
    <row r="45" spans="1:20">
      <c r="A45" s="71">
        <v>11</v>
      </c>
      <c r="B45" s="79">
        <f t="shared" si="5"/>
        <v>278.54723477860978</v>
      </c>
      <c r="C45" s="79">
        <f t="shared" si="6"/>
        <v>102.72026329943489</v>
      </c>
      <c r="D45" s="79">
        <f t="shared" si="7"/>
        <v>67.656015871181395</v>
      </c>
      <c r="E45" s="79">
        <f t="shared" si="8"/>
        <v>40.964481370507677</v>
      </c>
      <c r="F45" s="80">
        <f t="shared" si="2"/>
        <v>67.206474237485835</v>
      </c>
      <c r="H45" s="78">
        <v>11</v>
      </c>
      <c r="I45" s="79">
        <f t="shared" si="9"/>
        <v>102.72026329943489</v>
      </c>
      <c r="J45" s="79">
        <f t="shared" si="10"/>
        <v>170.37627917061627</v>
      </c>
      <c r="K45" s="79">
        <f t="shared" si="11"/>
        <v>139.43657623151952</v>
      </c>
      <c r="L45" s="79">
        <f t="shared" si="3"/>
        <v>130.42326647592358</v>
      </c>
      <c r="M45" s="80">
        <f t="shared" si="12"/>
        <v>542.95638517749433</v>
      </c>
      <c r="N45" s="39"/>
      <c r="O45" s="78">
        <v>11</v>
      </c>
      <c r="P45" s="286">
        <f t="shared" si="13"/>
        <v>236.25660558870024</v>
      </c>
      <c r="Q45" s="286">
        <f t="shared" si="4"/>
        <v>165.75723888439441</v>
      </c>
      <c r="R45" s="286">
        <f t="shared" si="14"/>
        <v>73.736066466913826</v>
      </c>
      <c r="S45" s="286">
        <f t="shared" si="15"/>
        <v>67.206474237485835</v>
      </c>
      <c r="T45" s="80">
        <f t="shared" si="16"/>
        <v>542.95638517749433</v>
      </c>
    </row>
    <row r="46" spans="1:20">
      <c r="A46" s="71">
        <v>12</v>
      </c>
      <c r="B46" s="79">
        <f t="shared" si="5"/>
        <v>245.4004594555195</v>
      </c>
      <c r="C46" s="79">
        <f t="shared" si="6"/>
        <v>90.496679419949501</v>
      </c>
      <c r="D46" s="79">
        <f t="shared" si="7"/>
        <v>59.605033928675709</v>
      </c>
      <c r="E46" s="79">
        <f t="shared" si="8"/>
        <v>36.089758915286204</v>
      </c>
      <c r="F46" s="80">
        <f t="shared" si="2"/>
        <v>59.208987191608095</v>
      </c>
      <c r="H46" s="71">
        <v>12</v>
      </c>
      <c r="I46" s="79">
        <f t="shared" si="9"/>
        <v>90.496679419949501</v>
      </c>
      <c r="J46" s="79">
        <f t="shared" si="10"/>
        <v>150.1017133486252</v>
      </c>
      <c r="K46" s="79">
        <f t="shared" si="11"/>
        <v>122.84379666994676</v>
      </c>
      <c r="L46" s="79">
        <f t="shared" si="3"/>
        <v>114.90305959174111</v>
      </c>
      <c r="M46" s="80">
        <f t="shared" si="12"/>
        <v>478.34524903026255</v>
      </c>
      <c r="N46" s="39"/>
      <c r="O46" s="71">
        <v>12</v>
      </c>
      <c r="P46" s="286">
        <f t="shared" si="13"/>
        <v>208.14236266588384</v>
      </c>
      <c r="Q46" s="286">
        <f t="shared" si="4"/>
        <v>146.03233312525546</v>
      </c>
      <c r="R46" s="286">
        <f t="shared" si="14"/>
        <v>64.961566047515163</v>
      </c>
      <c r="S46" s="286">
        <f t="shared" si="15"/>
        <v>59.208987191608095</v>
      </c>
      <c r="T46" s="80">
        <f t="shared" si="16"/>
        <v>478.34524903026261</v>
      </c>
    </row>
    <row r="47" spans="1:20">
      <c r="A47" s="71">
        <v>13</v>
      </c>
      <c r="B47" s="79">
        <f t="shared" si="5"/>
        <v>334.24780617946107</v>
      </c>
      <c r="C47" s="79">
        <f t="shared" si="6"/>
        <v>197.94790827054538</v>
      </c>
      <c r="D47" s="79">
        <f t="shared" si="7"/>
        <v>84.284389166290609</v>
      </c>
      <c r="E47" s="79">
        <f t="shared" si="8"/>
        <v>37.566756314118102</v>
      </c>
      <c r="F47" s="80">
        <f t="shared" si="2"/>
        <v>14.448752428506964</v>
      </c>
      <c r="H47" s="78">
        <v>13</v>
      </c>
      <c r="I47" s="79">
        <f t="shared" si="9"/>
        <v>197.94790827054538</v>
      </c>
      <c r="J47" s="79">
        <f t="shared" si="10"/>
        <v>282.23229743683601</v>
      </c>
      <c r="K47" s="79">
        <f t="shared" si="11"/>
        <v>181.23551796157227</v>
      </c>
      <c r="L47" s="79">
        <f t="shared" si="3"/>
        <v>82.430132604632206</v>
      </c>
      <c r="M47" s="80">
        <f t="shared" si="12"/>
        <v>743.84585627358592</v>
      </c>
      <c r="N47" s="39"/>
      <c r="O47" s="78">
        <v>13</v>
      </c>
      <c r="P47" s="286">
        <f t="shared" si="13"/>
        <v>455.28018902225432</v>
      </c>
      <c r="Q47" s="286">
        <f t="shared" si="4"/>
        <v>206.49675345741196</v>
      </c>
      <c r="R47" s="286">
        <f t="shared" si="14"/>
        <v>67.620161365412585</v>
      </c>
      <c r="S47" s="286">
        <f t="shared" si="15"/>
        <v>14.448752428506964</v>
      </c>
      <c r="T47" s="80">
        <f t="shared" si="16"/>
        <v>743.84585627358592</v>
      </c>
    </row>
    <row r="48" spans="1:20">
      <c r="A48" s="71">
        <v>14</v>
      </c>
      <c r="B48" s="79">
        <f t="shared" si="5"/>
        <v>339.76924028344149</v>
      </c>
      <c r="C48" s="79">
        <f t="shared" si="6"/>
        <v>201.21780656555396</v>
      </c>
      <c r="D48" s="79">
        <f t="shared" si="7"/>
        <v>85.676681627668955</v>
      </c>
      <c r="E48" s="79">
        <f t="shared" si="8"/>
        <v>38.18732095404674</v>
      </c>
      <c r="F48" s="80">
        <f t="shared" si="2"/>
        <v>14.687431136171822</v>
      </c>
      <c r="H48" s="71">
        <v>14</v>
      </c>
      <c r="I48" s="79">
        <f t="shared" si="9"/>
        <v>201.21780656555396</v>
      </c>
      <c r="J48" s="79">
        <f t="shared" si="10"/>
        <v>286.89448819322291</v>
      </c>
      <c r="K48" s="79">
        <f t="shared" si="11"/>
        <v>184.22934455138187</v>
      </c>
      <c r="L48" s="79">
        <f t="shared" si="3"/>
        <v>83.791794631860228</v>
      </c>
      <c r="M48" s="80">
        <f t="shared" si="12"/>
        <v>756.13343394201911</v>
      </c>
      <c r="N48" s="39"/>
      <c r="O48" s="71">
        <v>14</v>
      </c>
      <c r="P48" s="286">
        <f t="shared" si="13"/>
        <v>462.80095510077405</v>
      </c>
      <c r="Q48" s="286">
        <f t="shared" si="4"/>
        <v>209.90786998778893</v>
      </c>
      <c r="R48" s="286">
        <f t="shared" si="14"/>
        <v>68.73717771728414</v>
      </c>
      <c r="S48" s="286">
        <f t="shared" si="15"/>
        <v>14.687431136171822</v>
      </c>
      <c r="T48" s="80">
        <f t="shared" si="16"/>
        <v>756.13343394201888</v>
      </c>
    </row>
    <row r="49" spans="1:20">
      <c r="A49" s="71">
        <v>15</v>
      </c>
      <c r="B49" s="79">
        <f t="shared" si="5"/>
        <v>305.62417251948619</v>
      </c>
      <c r="C49" s="79">
        <f t="shared" si="6"/>
        <v>180.99644799064671</v>
      </c>
      <c r="D49" s="79">
        <f t="shared" si="7"/>
        <v>77.0666141079396</v>
      </c>
      <c r="E49" s="79">
        <f t="shared" si="8"/>
        <v>34.349690859538796</v>
      </c>
      <c r="F49" s="80">
        <f t="shared" si="2"/>
        <v>13.211419561361076</v>
      </c>
      <c r="H49" s="78">
        <v>15</v>
      </c>
      <c r="I49" s="79">
        <f t="shared" si="9"/>
        <v>180.99644799064671</v>
      </c>
      <c r="J49" s="79">
        <f t="shared" si="10"/>
        <v>258.06306209858633</v>
      </c>
      <c r="K49" s="79">
        <f t="shared" si="11"/>
        <v>165.71523936467236</v>
      </c>
      <c r="L49" s="79">
        <f t="shared" si="3"/>
        <v>75.371148597564911</v>
      </c>
      <c r="M49" s="80">
        <f t="shared" si="12"/>
        <v>680.14589805147034</v>
      </c>
      <c r="N49" s="39"/>
      <c r="O49" s="78">
        <v>15</v>
      </c>
      <c r="P49" s="286">
        <f t="shared" si="13"/>
        <v>416.29183037848742</v>
      </c>
      <c r="Q49" s="286">
        <f t="shared" si="4"/>
        <v>188.81320456445201</v>
      </c>
      <c r="R49" s="286">
        <f t="shared" si="14"/>
        <v>61.829443547169838</v>
      </c>
      <c r="S49" s="286">
        <f t="shared" si="15"/>
        <v>13.211419561361076</v>
      </c>
      <c r="T49" s="80">
        <f t="shared" si="16"/>
        <v>680.14589805147034</v>
      </c>
    </row>
    <row r="50" spans="1:20">
      <c r="A50" s="71">
        <v>16</v>
      </c>
      <c r="B50" s="79">
        <f t="shared" si="5"/>
        <v>253.08130822855793</v>
      </c>
      <c r="C50" s="79">
        <f t="shared" si="6"/>
        <v>93.329157038895289</v>
      </c>
      <c r="D50" s="79">
        <f t="shared" si="7"/>
        <v>61.470626408550288</v>
      </c>
      <c r="E50" s="79">
        <f t="shared" si="8"/>
        <v>37.219341072951131</v>
      </c>
      <c r="F50" s="80">
        <f t="shared" si="2"/>
        <v>61.062183708161243</v>
      </c>
      <c r="H50" s="71">
        <v>16</v>
      </c>
      <c r="I50" s="79">
        <f t="shared" si="9"/>
        <v>93.329157038895289</v>
      </c>
      <c r="J50" s="79">
        <f t="shared" si="10"/>
        <v>154.79978344744558</v>
      </c>
      <c r="K50" s="79">
        <f t="shared" si="11"/>
        <v>126.68871459316998</v>
      </c>
      <c r="L50" s="79">
        <f t="shared" si="3"/>
        <v>118.49943845036977</v>
      </c>
      <c r="M50" s="80">
        <f t="shared" si="12"/>
        <v>493.31709352988059</v>
      </c>
      <c r="N50" s="39"/>
      <c r="O50" s="71">
        <v>16</v>
      </c>
      <c r="P50" s="286">
        <f t="shared" si="13"/>
        <v>214.65706118945914</v>
      </c>
      <c r="Q50" s="286">
        <f t="shared" si="4"/>
        <v>150.6030347009482</v>
      </c>
      <c r="R50" s="286">
        <f t="shared" si="14"/>
        <v>66.994813931312038</v>
      </c>
      <c r="S50" s="286">
        <f t="shared" si="15"/>
        <v>61.062183708161243</v>
      </c>
      <c r="T50" s="80">
        <f t="shared" si="16"/>
        <v>493.31709352988059</v>
      </c>
    </row>
    <row r="51" spans="1:20">
      <c r="A51" s="71">
        <v>17</v>
      </c>
      <c r="B51" s="79">
        <f t="shared" si="5"/>
        <v>248.36362577042911</v>
      </c>
      <c r="C51" s="79">
        <f t="shared" si="6"/>
        <v>91.589410512072718</v>
      </c>
      <c r="D51" s="79">
        <f t="shared" si="7"/>
        <v>60.324753969658396</v>
      </c>
      <c r="E51" s="79">
        <f t="shared" si="8"/>
        <v>36.525536249070576</v>
      </c>
      <c r="F51" s="80">
        <f t="shared" si="2"/>
        <v>59.923925039627441</v>
      </c>
      <c r="H51" s="78">
        <v>17</v>
      </c>
      <c r="I51" s="79">
        <f t="shared" si="9"/>
        <v>91.589410512072718</v>
      </c>
      <c r="J51" s="79">
        <f t="shared" si="10"/>
        <v>151.91416448173112</v>
      </c>
      <c r="K51" s="79">
        <f t="shared" si="11"/>
        <v>124.32711337235077</v>
      </c>
      <c r="L51" s="79">
        <f t="shared" si="3"/>
        <v>116.29049332523016</v>
      </c>
      <c r="M51" s="80">
        <f t="shared" si="12"/>
        <v>484.12118169138478</v>
      </c>
      <c r="N51" s="39"/>
      <c r="O51" s="78">
        <v>17</v>
      </c>
      <c r="P51" s="286">
        <f t="shared" si="13"/>
        <v>210.65564417776724</v>
      </c>
      <c r="Q51" s="286">
        <f t="shared" si="4"/>
        <v>147.79564722566306</v>
      </c>
      <c r="R51" s="286">
        <f t="shared" si="14"/>
        <v>65.745965248327039</v>
      </c>
      <c r="S51" s="286">
        <f t="shared" si="15"/>
        <v>59.923925039627441</v>
      </c>
      <c r="T51" s="80">
        <f t="shared" si="16"/>
        <v>484.12118169138478</v>
      </c>
    </row>
    <row r="52" spans="1:20">
      <c r="A52" s="71">
        <v>18</v>
      </c>
      <c r="B52" s="79">
        <f t="shared" si="5"/>
        <v>248.46669491782336</v>
      </c>
      <c r="C52" s="79">
        <f t="shared" si="6"/>
        <v>91.627419469393004</v>
      </c>
      <c r="D52" s="79">
        <f t="shared" si="7"/>
        <v>60.349788315727125</v>
      </c>
      <c r="E52" s="79">
        <f t="shared" si="8"/>
        <v>36.54069408817697</v>
      </c>
      <c r="F52" s="80">
        <f t="shared" si="2"/>
        <v>59.948793044526276</v>
      </c>
      <c r="H52" s="71">
        <v>18</v>
      </c>
      <c r="I52" s="79">
        <f t="shared" si="9"/>
        <v>91.627419469393004</v>
      </c>
      <c r="J52" s="79">
        <f t="shared" si="10"/>
        <v>151.97720778512013</v>
      </c>
      <c r="K52" s="79">
        <f t="shared" si="11"/>
        <v>124.37870824472199</v>
      </c>
      <c r="L52" s="79">
        <f t="shared" si="3"/>
        <v>116.33875305714506</v>
      </c>
      <c r="M52" s="80">
        <f t="shared" si="12"/>
        <v>484.32208855638021</v>
      </c>
      <c r="N52" s="39"/>
      <c r="O52" s="71">
        <v>18</v>
      </c>
      <c r="P52" s="286">
        <f t="shared" si="13"/>
        <v>210.74306477960388</v>
      </c>
      <c r="Q52" s="286">
        <f t="shared" si="4"/>
        <v>147.85698137353143</v>
      </c>
      <c r="R52" s="286">
        <f t="shared" si="14"/>
        <v>65.773249358718544</v>
      </c>
      <c r="S52" s="286">
        <f t="shared" si="15"/>
        <v>59.948793044526276</v>
      </c>
      <c r="T52" s="80">
        <f t="shared" si="16"/>
        <v>484.32208855638009</v>
      </c>
    </row>
    <row r="53" spans="1:20">
      <c r="A53" s="71">
        <v>19</v>
      </c>
      <c r="B53" s="79">
        <f t="shared" si="5"/>
        <v>248.67720704756681</v>
      </c>
      <c r="C53" s="79">
        <f t="shared" si="6"/>
        <v>91.705050329423472</v>
      </c>
      <c r="D53" s="79">
        <f t="shared" si="7"/>
        <v>60.40091936358089</v>
      </c>
      <c r="E53" s="79">
        <f t="shared" si="8"/>
        <v>36.571653003364176</v>
      </c>
      <c r="F53" s="80">
        <f t="shared" si="2"/>
        <v>59.999584351198287</v>
      </c>
      <c r="H53" s="78">
        <v>19</v>
      </c>
      <c r="I53" s="79">
        <f t="shared" si="9"/>
        <v>91.705050329423472</v>
      </c>
      <c r="J53" s="79">
        <f t="shared" si="10"/>
        <v>152.10596969300437</v>
      </c>
      <c r="K53" s="79">
        <f t="shared" si="11"/>
        <v>124.48408746577209</v>
      </c>
      <c r="L53" s="79">
        <f t="shared" si="3"/>
        <v>116.43732046750102</v>
      </c>
      <c r="M53" s="80">
        <f t="shared" si="12"/>
        <v>484.73242795570098</v>
      </c>
      <c r="N53" s="39"/>
      <c r="O53" s="78">
        <v>19</v>
      </c>
      <c r="P53" s="286">
        <f t="shared" si="13"/>
        <v>210.92161575767398</v>
      </c>
      <c r="Q53" s="286">
        <f t="shared" si="4"/>
        <v>147.98225244077315</v>
      </c>
      <c r="R53" s="286">
        <f t="shared" si="14"/>
        <v>65.82897540605552</v>
      </c>
      <c r="S53" s="286">
        <f t="shared" si="15"/>
        <v>59.999584351198287</v>
      </c>
      <c r="T53" s="80">
        <f t="shared" si="16"/>
        <v>484.73242795570093</v>
      </c>
    </row>
    <row r="54" spans="1:20">
      <c r="A54" s="71">
        <v>20</v>
      </c>
      <c r="B54" s="79">
        <f t="shared" si="5"/>
        <v>147.56422080244275</v>
      </c>
      <c r="C54" s="79">
        <f t="shared" si="6"/>
        <v>54.417469361885288</v>
      </c>
      <c r="D54" s="79">
        <f t="shared" si="7"/>
        <v>35.841703015158579</v>
      </c>
      <c r="E54" s="79">
        <f t="shared" si="8"/>
        <v>21.701496260839374</v>
      </c>
      <c r="F54" s="80">
        <f t="shared" si="2"/>
        <v>35.603552164559517</v>
      </c>
      <c r="H54" s="71">
        <v>20</v>
      </c>
      <c r="I54" s="79">
        <f t="shared" si="9"/>
        <v>54.417469361885288</v>
      </c>
      <c r="J54" s="79">
        <f t="shared" si="10"/>
        <v>90.259172377043868</v>
      </c>
      <c r="K54" s="79">
        <f t="shared" si="11"/>
        <v>73.868440084563531</v>
      </c>
      <c r="L54" s="79">
        <f t="shared" si="3"/>
        <v>69.093515530052372</v>
      </c>
      <c r="M54" s="80">
        <f t="shared" si="12"/>
        <v>287.63859735354504</v>
      </c>
      <c r="N54" s="39"/>
      <c r="O54" s="71">
        <v>20</v>
      </c>
      <c r="P54" s="286">
        <f t="shared" si="13"/>
        <v>125.16017953233616</v>
      </c>
      <c r="Q54" s="286">
        <f t="shared" si="4"/>
        <v>87.812172387138503</v>
      </c>
      <c r="R54" s="286">
        <f t="shared" si="14"/>
        <v>39.062693269510874</v>
      </c>
      <c r="S54" s="286">
        <f t="shared" si="15"/>
        <v>35.603552164559517</v>
      </c>
      <c r="T54" s="80">
        <f t="shared" si="16"/>
        <v>287.63859735354504</v>
      </c>
    </row>
    <row r="55" spans="1:20">
      <c r="A55" s="71">
        <v>21</v>
      </c>
      <c r="B55" s="79">
        <f t="shared" si="5"/>
        <v>248.03002492901771</v>
      </c>
      <c r="C55" s="79">
        <f t="shared" si="6"/>
        <v>91.466388051289982</v>
      </c>
      <c r="D55" s="79">
        <f t="shared" si="7"/>
        <v>60.243726046910908</v>
      </c>
      <c r="E55" s="79">
        <f t="shared" si="8"/>
        <v>36.476475322423624</v>
      </c>
      <c r="F55" s="80">
        <f t="shared" si="2"/>
        <v>59.84343550839322</v>
      </c>
      <c r="H55" s="78">
        <v>21</v>
      </c>
      <c r="I55" s="79">
        <f t="shared" si="9"/>
        <v>91.466388051289982</v>
      </c>
      <c r="J55" s="79">
        <f t="shared" si="10"/>
        <v>151.7101140982009</v>
      </c>
      <c r="K55" s="79">
        <f t="shared" si="11"/>
        <v>124.16011778472151</v>
      </c>
      <c r="L55" s="79">
        <f t="shared" si="3"/>
        <v>116.13429248744202</v>
      </c>
      <c r="M55" s="80">
        <f t="shared" si="12"/>
        <v>483.47091242165448</v>
      </c>
      <c r="N55" s="39"/>
      <c r="O55" s="78">
        <v>21</v>
      </c>
      <c r="P55" s="286">
        <f t="shared" si="13"/>
        <v>210.37269251796695</v>
      </c>
      <c r="Q55" s="286">
        <f t="shared" si="4"/>
        <v>147.59712881493172</v>
      </c>
      <c r="R55" s="286">
        <f t="shared" si="14"/>
        <v>65.65765558036253</v>
      </c>
      <c r="S55" s="286">
        <f t="shared" si="15"/>
        <v>59.84343550839322</v>
      </c>
      <c r="T55" s="80">
        <f t="shared" si="16"/>
        <v>483.47091242165442</v>
      </c>
    </row>
    <row r="56" spans="1:20">
      <c r="A56" s="71">
        <v>22</v>
      </c>
      <c r="B56" s="79">
        <f t="shared" si="5"/>
        <v>251.02385350310377</v>
      </c>
      <c r="C56" s="79">
        <f t="shared" si="6"/>
        <v>92.570426508709645</v>
      </c>
      <c r="D56" s="79">
        <f t="shared" si="7"/>
        <v>60.970893608581193</v>
      </c>
      <c r="E56" s="79">
        <f t="shared" si="8"/>
        <v>36.916761993900074</v>
      </c>
      <c r="F56" s="80">
        <f t="shared" si="2"/>
        <v>60.565771391912875</v>
      </c>
      <c r="H56" s="71">
        <v>22</v>
      </c>
      <c r="I56" s="79">
        <f t="shared" si="9"/>
        <v>92.570426508709645</v>
      </c>
      <c r="J56" s="79">
        <f t="shared" si="10"/>
        <v>153.54132011729084</v>
      </c>
      <c r="K56" s="79">
        <f t="shared" si="11"/>
        <v>125.65878355509415</v>
      </c>
      <c r="L56" s="79">
        <f t="shared" si="3"/>
        <v>117.53608311089445</v>
      </c>
      <c r="M56" s="80">
        <f t="shared" si="12"/>
        <v>489.30661329198904</v>
      </c>
      <c r="N56" s="39"/>
      <c r="O56" s="71">
        <v>22</v>
      </c>
      <c r="P56" s="286">
        <f t="shared" si="13"/>
        <v>212.91198097003218</v>
      </c>
      <c r="Q56" s="286">
        <f t="shared" si="4"/>
        <v>149.37868934102391</v>
      </c>
      <c r="R56" s="286">
        <f t="shared" si="14"/>
        <v>66.45017158902013</v>
      </c>
      <c r="S56" s="286">
        <f t="shared" si="15"/>
        <v>60.565771391912875</v>
      </c>
      <c r="T56" s="80">
        <f t="shared" si="16"/>
        <v>489.30661329198915</v>
      </c>
    </row>
    <row r="57" spans="1:20">
      <c r="A57" s="71">
        <v>23</v>
      </c>
      <c r="B57" s="79">
        <f t="shared" si="5"/>
        <v>249.85419469451026</v>
      </c>
      <c r="C57" s="79">
        <f t="shared" si="6"/>
        <v>92.139089752181718</v>
      </c>
      <c r="D57" s="79">
        <f t="shared" si="7"/>
        <v>60.686796532618594</v>
      </c>
      <c r="E57" s="79">
        <f t="shared" si="8"/>
        <v>36.744746405547303</v>
      </c>
      <c r="F57" s="80">
        <f t="shared" si="2"/>
        <v>60.283562004162654</v>
      </c>
      <c r="H57" s="78">
        <v>23</v>
      </c>
      <c r="I57" s="79">
        <f t="shared" si="9"/>
        <v>92.139089752181718</v>
      </c>
      <c r="J57" s="79">
        <f t="shared" si="10"/>
        <v>152.8258862848003</v>
      </c>
      <c r="K57" s="79">
        <f t="shared" si="11"/>
        <v>125.0732698638204</v>
      </c>
      <c r="L57" s="79">
        <f t="shared" si="3"/>
        <v>116.98841756827886</v>
      </c>
      <c r="M57" s="80">
        <f t="shared" si="12"/>
        <v>487.02666346908126</v>
      </c>
      <c r="N57" s="39"/>
      <c r="O57" s="78">
        <v>23</v>
      </c>
      <c r="P57" s="286">
        <f t="shared" si="13"/>
        <v>211.91990643001793</v>
      </c>
      <c r="Q57" s="286">
        <f t="shared" si="4"/>
        <v>148.68265150491553</v>
      </c>
      <c r="R57" s="286">
        <f t="shared" si="14"/>
        <v>66.140543529985152</v>
      </c>
      <c r="S57" s="286">
        <f t="shared" si="15"/>
        <v>60.283562004162654</v>
      </c>
      <c r="T57" s="80">
        <f t="shared" si="16"/>
        <v>487.02666346908126</v>
      </c>
    </row>
    <row r="58" spans="1:20" ht="13.5" thickBot="1">
      <c r="A58" s="81">
        <v>24</v>
      </c>
      <c r="B58" s="82">
        <f t="shared" si="5"/>
        <v>428.58161812743947</v>
      </c>
      <c r="C58" s="82">
        <f t="shared" si="6"/>
        <v>158.04865804659258</v>
      </c>
      <c r="D58" s="82">
        <f t="shared" si="7"/>
        <v>104.09769381186952</v>
      </c>
      <c r="E58" s="82">
        <f t="shared" si="8"/>
        <v>63.029251485758202</v>
      </c>
      <c r="F58" s="83">
        <f t="shared" si="2"/>
        <v>103.40601478321921</v>
      </c>
      <c r="H58" s="81">
        <v>24</v>
      </c>
      <c r="I58" s="82">
        <f t="shared" si="9"/>
        <v>158.04865804659258</v>
      </c>
      <c r="J58" s="82">
        <f t="shared" si="10"/>
        <v>262.14635185846208</v>
      </c>
      <c r="K58" s="82">
        <f t="shared" si="11"/>
        <v>214.54154271160547</v>
      </c>
      <c r="L58" s="82">
        <f t="shared" si="3"/>
        <v>200.67337818716703</v>
      </c>
      <c r="M58" s="83">
        <f t="shared" si="12"/>
        <v>835.40993080382725</v>
      </c>
      <c r="N58" s="39"/>
      <c r="O58" s="81">
        <v>24</v>
      </c>
      <c r="P58" s="287">
        <f t="shared" si="13"/>
        <v>363.51191350716289</v>
      </c>
      <c r="Q58" s="287">
        <f t="shared" si="4"/>
        <v>255.0393498390803</v>
      </c>
      <c r="R58" s="287">
        <f t="shared" si="14"/>
        <v>113.45265267436477</v>
      </c>
      <c r="S58" s="287">
        <f t="shared" si="15"/>
        <v>103.40601478321921</v>
      </c>
      <c r="T58" s="83">
        <f t="shared" si="16"/>
        <v>835.40993080382725</v>
      </c>
    </row>
    <row r="59" spans="1:20">
      <c r="R59" s="43"/>
      <c r="S59" s="44" t="s">
        <v>37</v>
      </c>
      <c r="T59" s="45">
        <f>SUM(T35:T58)</f>
        <v>13442.935105619126</v>
      </c>
    </row>
  </sheetData>
  <mergeCells count="10">
    <mergeCell ref="C30:F30"/>
    <mergeCell ref="P30:S30"/>
    <mergeCell ref="A32:A34"/>
    <mergeCell ref="H29:M29"/>
    <mergeCell ref="O29:T29"/>
    <mergeCell ref="O32:O34"/>
    <mergeCell ref="B1:G1"/>
    <mergeCell ref="J1:P1"/>
    <mergeCell ref="I30:L30"/>
    <mergeCell ref="H32:H34"/>
  </mergeCells>
  <phoneticPr fontId="23" type="noConversion"/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2"/>
  <sheetViews>
    <sheetView topLeftCell="A7" workbookViewId="0">
      <selection activeCell="D30" sqref="D30"/>
    </sheetView>
  </sheetViews>
  <sheetFormatPr defaultRowHeight="15"/>
  <cols>
    <col min="1" max="1" width="26.85546875" customWidth="1"/>
    <col min="2" max="2" width="41.28515625" customWidth="1"/>
    <col min="3" max="3" width="11.7109375" customWidth="1"/>
    <col min="4" max="4" width="8.85546875" customWidth="1"/>
    <col min="5" max="5" width="16.42578125" customWidth="1"/>
    <col min="6" max="6" width="19.42578125" customWidth="1"/>
    <col min="8" max="8" width="7.140625" customWidth="1"/>
    <col min="9" max="9" width="26.5703125" customWidth="1"/>
  </cols>
  <sheetData>
    <row r="1" spans="1:12">
      <c r="A1" s="268" t="s">
        <v>44</v>
      </c>
      <c r="B1" s="268"/>
      <c r="C1" s="268"/>
      <c r="D1" s="268"/>
      <c r="E1" s="268"/>
      <c r="F1" s="268"/>
      <c r="G1" s="268"/>
      <c r="H1" s="268"/>
    </row>
    <row r="2" spans="1:12" ht="54.75" customHeight="1">
      <c r="C2" s="41" t="s">
        <v>54</v>
      </c>
      <c r="D2" s="41" t="s">
        <v>53</v>
      </c>
      <c r="E2" s="41" t="s">
        <v>52</v>
      </c>
      <c r="F2" s="41" t="s">
        <v>127</v>
      </c>
      <c r="G2" s="41"/>
      <c r="H2" s="41" t="s">
        <v>56</v>
      </c>
      <c r="I2" s="54">
        <f>'Current Information'!F19</f>
        <v>286</v>
      </c>
      <c r="J2" s="38"/>
      <c r="K2" s="38"/>
      <c r="L2" s="38"/>
    </row>
    <row r="3" spans="1:12">
      <c r="A3" s="158" t="str">
        <f>'Projected attendance'!B2</f>
        <v>7-9 Corp Presentation</v>
      </c>
      <c r="B3" s="159" t="s">
        <v>135</v>
      </c>
      <c r="C3" s="137" t="s">
        <v>106</v>
      </c>
      <c r="D3" s="137"/>
      <c r="E3" s="40"/>
      <c r="F3" s="137" t="s">
        <v>111</v>
      </c>
      <c r="G3" s="40"/>
      <c r="H3" s="40"/>
      <c r="I3" s="137" t="s">
        <v>101</v>
      </c>
      <c r="J3" s="137">
        <v>820</v>
      </c>
    </row>
    <row r="4" spans="1:12">
      <c r="A4" s="159"/>
      <c r="B4" s="159"/>
      <c r="C4" s="152" t="s">
        <v>108</v>
      </c>
      <c r="D4" s="152" t="s">
        <v>128</v>
      </c>
      <c r="E4" s="153">
        <f>B29+B31+B32+B38</f>
        <v>0.21</v>
      </c>
      <c r="F4" s="156">
        <f>$J$5*E4</f>
        <v>40.765772727272719</v>
      </c>
      <c r="G4" s="157"/>
      <c r="H4" s="40"/>
      <c r="I4" s="40" t="s">
        <v>102</v>
      </c>
      <c r="J4" s="138">
        <v>0.7</v>
      </c>
    </row>
    <row r="5" spans="1:12">
      <c r="A5" s="159"/>
      <c r="B5" s="159"/>
      <c r="C5" s="142" t="s">
        <v>107</v>
      </c>
      <c r="D5" s="142" t="s">
        <v>129</v>
      </c>
      <c r="E5" s="143">
        <f>B26+B28+SUM(B33:B37)</f>
        <v>0.45999999999999996</v>
      </c>
      <c r="F5" s="154">
        <f>$J$5*E5</f>
        <v>89.296454545454523</v>
      </c>
      <c r="G5" s="157"/>
      <c r="H5" s="40"/>
      <c r="I5" s="40" t="s">
        <v>103</v>
      </c>
      <c r="J5" s="139">
        <f>I10*J4</f>
        <v>194.12272727272725</v>
      </c>
    </row>
    <row r="6" spans="1:12">
      <c r="A6" s="159"/>
      <c r="B6" s="159"/>
      <c r="C6" s="148" t="s">
        <v>109</v>
      </c>
      <c r="D6" s="148" t="s">
        <v>130</v>
      </c>
      <c r="E6" s="149">
        <f>B27</f>
        <v>0.18</v>
      </c>
      <c r="F6" s="155">
        <f>$J$5*E6</f>
        <v>34.942090909090901</v>
      </c>
      <c r="G6" s="157"/>
      <c r="H6" s="40"/>
      <c r="I6" s="40" t="s">
        <v>104</v>
      </c>
      <c r="J6" s="140">
        <f>J5/J3</f>
        <v>0.23673503325942347</v>
      </c>
    </row>
    <row r="7" spans="1:12">
      <c r="A7" s="159"/>
      <c r="B7" s="159"/>
      <c r="C7" s="160" t="s">
        <v>133</v>
      </c>
      <c r="D7" s="160" t="s">
        <v>134</v>
      </c>
      <c r="E7" s="161">
        <v>0</v>
      </c>
      <c r="F7" s="162">
        <v>0</v>
      </c>
      <c r="G7" s="157"/>
      <c r="H7" s="40"/>
      <c r="I7" s="137" t="s">
        <v>105</v>
      </c>
      <c r="J7" s="137">
        <f>J3/2</f>
        <v>410</v>
      </c>
    </row>
    <row r="8" spans="1:12">
      <c r="A8" s="159"/>
      <c r="B8" s="159"/>
      <c r="C8" s="160" t="s">
        <v>110</v>
      </c>
      <c r="D8" s="160" t="s">
        <v>131</v>
      </c>
      <c r="E8" s="161">
        <f>B30+SUM(B39:B42)</f>
        <v>0.15</v>
      </c>
      <c r="F8" s="162">
        <f>$J$5*E8</f>
        <v>29.118409090909086</v>
      </c>
      <c r="G8" s="40"/>
      <c r="H8" s="40"/>
      <c r="I8" s="40"/>
    </row>
    <row r="9" spans="1:12">
      <c r="A9" s="158"/>
      <c r="B9" s="158"/>
      <c r="C9" s="160" t="s">
        <v>126</v>
      </c>
      <c r="D9" s="160" t="s">
        <v>132</v>
      </c>
      <c r="E9" s="161">
        <f>MEDIAN(E4:E8)*2</f>
        <v>0.36</v>
      </c>
      <c r="F9" s="162">
        <f>$J$5*E9</f>
        <v>69.884181818181801</v>
      </c>
      <c r="G9" s="40"/>
      <c r="H9" s="40"/>
      <c r="I9" s="40"/>
    </row>
    <row r="10" spans="1:12">
      <c r="A10" s="40"/>
      <c r="B10" s="40"/>
      <c r="C10" s="137"/>
      <c r="D10" s="40"/>
      <c r="E10" s="40"/>
      <c r="F10" s="40"/>
      <c r="G10" s="40"/>
      <c r="H10" s="40"/>
      <c r="I10" s="54">
        <f>'Current Information'!F27</f>
        <v>277.31818181818181</v>
      </c>
      <c r="J10" s="38"/>
    </row>
    <row r="11" spans="1:12" ht="54.75" customHeight="1">
      <c r="C11" s="41" t="s">
        <v>54</v>
      </c>
      <c r="D11" s="41" t="s">
        <v>53</v>
      </c>
      <c r="E11" s="41" t="s">
        <v>52</v>
      </c>
      <c r="F11" s="41" t="s">
        <v>99</v>
      </c>
      <c r="G11" s="41"/>
      <c r="H11" s="41" t="s">
        <v>56</v>
      </c>
      <c r="I11" s="38"/>
      <c r="J11" s="38"/>
      <c r="K11" s="38"/>
      <c r="L11" s="38"/>
    </row>
    <row r="12" spans="1:12" ht="13.5" customHeight="1">
      <c r="A12" s="133" t="str">
        <f>'Projected attendance'!C2</f>
        <v>Midterms</v>
      </c>
      <c r="B12" s="134" t="s">
        <v>98</v>
      </c>
      <c r="C12" s="134" t="s">
        <v>51</v>
      </c>
      <c r="D12" s="134">
        <v>1</v>
      </c>
      <c r="E12" s="135">
        <f>'Current Information'!F41</f>
        <v>247</v>
      </c>
      <c r="F12" s="135">
        <f t="shared" ref="F12:F23" si="0">E12-$I$10</f>
        <v>-30.318181818181813</v>
      </c>
      <c r="G12" s="38"/>
      <c r="H12" s="38"/>
      <c r="I12" s="38"/>
      <c r="J12" s="38"/>
      <c r="K12" s="38"/>
      <c r="L12" s="38"/>
    </row>
    <row r="13" spans="1:12" ht="13.5" customHeight="1">
      <c r="A13" s="133"/>
      <c r="B13" s="134"/>
      <c r="C13" s="134" t="s">
        <v>55</v>
      </c>
      <c r="D13" s="134">
        <v>0</v>
      </c>
      <c r="E13" s="135">
        <f>'Current Information'!F42</f>
        <v>278.76190476190476</v>
      </c>
      <c r="F13" s="135">
        <f t="shared" si="0"/>
        <v>1.4437229437229462</v>
      </c>
      <c r="G13" s="38"/>
      <c r="H13" s="38"/>
      <c r="I13" s="38"/>
      <c r="J13" s="38"/>
      <c r="K13" s="38"/>
      <c r="L13" s="38"/>
    </row>
    <row r="14" spans="1:12" ht="13.5" customHeight="1">
      <c r="A14" s="131" t="str">
        <f>'Projected attendance'!D2</f>
        <v>Long Weekend</v>
      </c>
      <c r="B14" s="132"/>
      <c r="C14" s="132" t="s">
        <v>51</v>
      </c>
      <c r="D14" s="132">
        <v>1</v>
      </c>
      <c r="E14" s="136">
        <f>'Current Information'!F39</f>
        <v>251</v>
      </c>
      <c r="F14" s="136">
        <f t="shared" si="0"/>
        <v>-26.318181818181813</v>
      </c>
      <c r="G14" s="38"/>
      <c r="H14" s="38"/>
      <c r="I14" s="38"/>
      <c r="J14" s="38"/>
      <c r="K14" s="38"/>
      <c r="L14" s="38"/>
    </row>
    <row r="15" spans="1:12" ht="13.5" customHeight="1">
      <c r="A15" s="131"/>
      <c r="B15" s="132"/>
      <c r="C15" s="132" t="s">
        <v>55</v>
      </c>
      <c r="D15" s="132">
        <v>0</v>
      </c>
      <c r="E15" s="136">
        <f>'Current Information'!F40</f>
        <v>278.57142857142856</v>
      </c>
      <c r="F15" s="136">
        <f t="shared" si="0"/>
        <v>1.2532467532467422</v>
      </c>
      <c r="G15" s="38"/>
      <c r="H15" s="38"/>
      <c r="I15" s="38"/>
      <c r="J15" s="38"/>
      <c r="K15" s="38"/>
      <c r="L15" s="38"/>
    </row>
    <row r="16" spans="1:12" ht="13.5" customHeight="1">
      <c r="A16" s="118" t="str">
        <f>'Projected attendance'!E2</f>
        <v>Jewish Holiday</v>
      </c>
      <c r="B16" s="119" t="s">
        <v>91</v>
      </c>
      <c r="C16" s="119" t="s">
        <v>92</v>
      </c>
      <c r="D16" s="119">
        <v>1</v>
      </c>
      <c r="E16" s="120">
        <f>'Current Information'!F37</f>
        <v>182</v>
      </c>
      <c r="F16" s="120">
        <f t="shared" si="0"/>
        <v>-95.318181818181813</v>
      </c>
      <c r="G16" s="38"/>
      <c r="H16" s="38"/>
      <c r="I16" s="38"/>
      <c r="J16" s="38"/>
      <c r="K16" s="38"/>
      <c r="L16" s="38"/>
    </row>
    <row r="17" spans="1:12" ht="13.5" customHeight="1">
      <c r="A17" s="118"/>
      <c r="B17" s="119"/>
      <c r="C17" s="119" t="s">
        <v>55</v>
      </c>
      <c r="D17" s="119">
        <v>0</v>
      </c>
      <c r="E17" s="120">
        <f>'Current Information'!F38</f>
        <v>281.85714285714283</v>
      </c>
      <c r="F17" s="120">
        <f t="shared" si="0"/>
        <v>4.5389610389610198</v>
      </c>
      <c r="G17" s="38"/>
      <c r="H17" s="38"/>
      <c r="I17" s="38"/>
      <c r="J17" s="38"/>
      <c r="K17" s="38"/>
      <c r="L17" s="38"/>
    </row>
    <row r="18" spans="1:12" ht="13.5" customHeight="1">
      <c r="A18" s="58" t="str">
        <f>'Projected attendance'!F2</f>
        <v>Night Class</v>
      </c>
      <c r="B18" s="59" t="s">
        <v>50</v>
      </c>
      <c r="C18" s="59" t="s">
        <v>51</v>
      </c>
      <c r="D18" s="59">
        <v>1</v>
      </c>
      <c r="E18" s="60">
        <f>'Current Information'!F33</f>
        <v>260.89473684210526</v>
      </c>
      <c r="F18" s="60">
        <f t="shared" si="0"/>
        <v>-16.423444976076553</v>
      </c>
      <c r="G18" s="63"/>
      <c r="H18" s="38"/>
      <c r="I18" s="38"/>
      <c r="J18" s="38"/>
      <c r="K18" s="38"/>
      <c r="L18" s="38"/>
    </row>
    <row r="19" spans="1:12" ht="13.5" customHeight="1">
      <c r="A19" s="58"/>
      <c r="B19" s="59"/>
      <c r="C19" s="59" t="s">
        <v>55</v>
      </c>
      <c r="D19" s="59">
        <v>0</v>
      </c>
      <c r="E19" s="60">
        <f>'Current Information'!F34</f>
        <v>347</v>
      </c>
      <c r="F19" s="60">
        <f t="shared" si="0"/>
        <v>69.681818181818187</v>
      </c>
      <c r="G19" s="63"/>
      <c r="H19" s="38"/>
      <c r="I19" s="38"/>
      <c r="J19" s="38"/>
      <c r="K19" s="38"/>
      <c r="L19" s="38"/>
    </row>
    <row r="20" spans="1:12" ht="13.5" customHeight="1">
      <c r="A20" s="61" t="str">
        <f>'Projected attendance'!G2</f>
        <v>Admissions Event</v>
      </c>
      <c r="B20" s="62" t="s">
        <v>61</v>
      </c>
      <c r="C20" s="62" t="s">
        <v>51</v>
      </c>
      <c r="D20" s="62">
        <v>1</v>
      </c>
      <c r="E20" s="62">
        <f>'Current Information'!F35</f>
        <v>302</v>
      </c>
      <c r="F20" s="64">
        <f t="shared" si="0"/>
        <v>24.681818181818187</v>
      </c>
      <c r="G20" s="38"/>
      <c r="H20" s="38"/>
      <c r="I20" s="38"/>
      <c r="J20" s="38"/>
      <c r="K20" s="38"/>
      <c r="L20" s="38"/>
    </row>
    <row r="21" spans="1:12">
      <c r="A21" s="62"/>
      <c r="B21" s="62" t="s">
        <v>62</v>
      </c>
      <c r="C21" s="62" t="s">
        <v>55</v>
      </c>
      <c r="D21" s="62">
        <v>0</v>
      </c>
      <c r="E21" s="64">
        <f>'Current Information'!F36</f>
        <v>273.42105263157896</v>
      </c>
      <c r="F21" s="64">
        <f t="shared" si="0"/>
        <v>-3.8971291866028537</v>
      </c>
      <c r="G21" s="38"/>
      <c r="H21" s="38"/>
      <c r="I21" s="38"/>
      <c r="J21" s="38"/>
      <c r="K21" s="38"/>
    </row>
    <row r="22" spans="1:12" ht="13.5" customHeight="1">
      <c r="A22" s="131" t="str">
        <f>'Projected attendance'!H2</f>
        <v>1st, 2nd, Last BB</v>
      </c>
      <c r="B22" s="132" t="s">
        <v>137</v>
      </c>
      <c r="C22" s="132" t="s">
        <v>51</v>
      </c>
      <c r="D22" s="132">
        <v>1</v>
      </c>
      <c r="E22" s="136">
        <f>'Current Information'!F43</f>
        <v>439.5</v>
      </c>
      <c r="F22" s="136">
        <f t="shared" si="0"/>
        <v>162.18181818181819</v>
      </c>
      <c r="G22" s="63"/>
      <c r="H22" s="38"/>
      <c r="I22" s="38"/>
      <c r="J22" s="38"/>
      <c r="K22" s="38"/>
      <c r="L22" s="38"/>
    </row>
    <row r="23" spans="1:12" ht="13.5" customHeight="1">
      <c r="A23" s="131"/>
      <c r="B23" s="132"/>
      <c r="C23" s="132" t="s">
        <v>55</v>
      </c>
      <c r="D23" s="132">
        <v>0</v>
      </c>
      <c r="E23" s="136">
        <f>'Current Information'!F44</f>
        <v>261.10000000000002</v>
      </c>
      <c r="F23" s="136">
        <f t="shared" si="0"/>
        <v>-16.21818181818179</v>
      </c>
      <c r="G23" s="63"/>
      <c r="H23" s="38"/>
      <c r="I23" s="38"/>
      <c r="J23" s="38"/>
      <c r="K23" s="38"/>
      <c r="L23" s="38"/>
    </row>
    <row r="24" spans="1:12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</row>
    <row r="25" spans="1:12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2">
      <c r="A26" s="146" t="s">
        <v>112</v>
      </c>
      <c r="B26" s="147">
        <v>0.19</v>
      </c>
      <c r="C26" s="38"/>
      <c r="D26" s="38"/>
      <c r="E26" s="38"/>
      <c r="F26" s="38"/>
      <c r="G26" s="38"/>
      <c r="H26" s="38"/>
      <c r="I26" s="38"/>
      <c r="J26" s="38"/>
      <c r="K26" s="38"/>
    </row>
    <row r="27" spans="1:12">
      <c r="A27" s="144" t="s">
        <v>109</v>
      </c>
      <c r="B27" s="145">
        <v>0.18</v>
      </c>
      <c r="C27" s="38"/>
      <c r="D27" s="38"/>
      <c r="E27" s="38"/>
      <c r="F27" s="38"/>
      <c r="G27" s="38"/>
      <c r="H27" s="38"/>
      <c r="K27" s="38"/>
    </row>
    <row r="28" spans="1:12">
      <c r="A28" s="146" t="s">
        <v>113</v>
      </c>
      <c r="B28" s="147">
        <v>0.11</v>
      </c>
    </row>
    <row r="29" spans="1:12">
      <c r="A29" s="150" t="s">
        <v>108</v>
      </c>
      <c r="B29" s="151">
        <v>0.09</v>
      </c>
    </row>
    <row r="30" spans="1:12">
      <c r="A30" t="s">
        <v>114</v>
      </c>
      <c r="B30" s="141">
        <v>0.09</v>
      </c>
    </row>
    <row r="31" spans="1:12">
      <c r="A31" s="150" t="s">
        <v>115</v>
      </c>
      <c r="B31" s="151">
        <v>0.05</v>
      </c>
    </row>
    <row r="32" spans="1:12">
      <c r="A32" s="150" t="s">
        <v>116</v>
      </c>
      <c r="B32" s="151">
        <v>0.05</v>
      </c>
    </row>
    <row r="33" spans="1:2">
      <c r="A33" s="146" t="s">
        <v>117</v>
      </c>
      <c r="B33" s="147">
        <v>0.04</v>
      </c>
    </row>
    <row r="34" spans="1:2">
      <c r="A34" s="146" t="s">
        <v>118</v>
      </c>
      <c r="B34" s="147">
        <v>0.03</v>
      </c>
    </row>
    <row r="35" spans="1:2">
      <c r="A35" s="146" t="s">
        <v>119</v>
      </c>
      <c r="B35" s="147">
        <v>0.03</v>
      </c>
    </row>
    <row r="36" spans="1:2">
      <c r="A36" s="146" t="s">
        <v>120</v>
      </c>
      <c r="B36" s="147">
        <v>0.03</v>
      </c>
    </row>
    <row r="37" spans="1:2">
      <c r="A37" s="146" t="s">
        <v>121</v>
      </c>
      <c r="B37" s="147">
        <v>0.03</v>
      </c>
    </row>
    <row r="38" spans="1:2">
      <c r="A38" s="150" t="s">
        <v>122</v>
      </c>
      <c r="B38" s="151">
        <v>0.02</v>
      </c>
    </row>
    <row r="39" spans="1:2">
      <c r="A39" t="s">
        <v>123</v>
      </c>
      <c r="B39" s="141">
        <v>0.02</v>
      </c>
    </row>
    <row r="40" spans="1:2">
      <c r="A40" t="s">
        <v>124</v>
      </c>
      <c r="B40" s="141">
        <v>0.01</v>
      </c>
    </row>
    <row r="41" spans="1:2">
      <c r="A41" t="s">
        <v>125</v>
      </c>
      <c r="B41" s="141">
        <v>0.01</v>
      </c>
    </row>
    <row r="42" spans="1:2">
      <c r="A42" t="s">
        <v>110</v>
      </c>
      <c r="B42" s="141">
        <v>0.02</v>
      </c>
    </row>
  </sheetData>
  <mergeCells count="1">
    <mergeCell ref="A1:H1"/>
  </mergeCells>
  <phoneticPr fontId="2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activeCell="M23" sqref="M23"/>
    </sheetView>
  </sheetViews>
  <sheetFormatPr defaultRowHeight="15"/>
  <cols>
    <col min="6" max="6" width="7.85546875" customWidth="1"/>
  </cols>
  <sheetData>
    <row r="1" spans="1:14">
      <c r="A1" s="241" t="s">
        <v>173</v>
      </c>
      <c r="B1" s="224" t="s">
        <v>174</v>
      </c>
      <c r="C1" s="224" t="s">
        <v>175</v>
      </c>
      <c r="D1" s="224" t="s">
        <v>176</v>
      </c>
      <c r="E1" s="224" t="s">
        <v>177</v>
      </c>
      <c r="F1" s="224" t="s">
        <v>82</v>
      </c>
      <c r="G1" s="224" t="s">
        <v>178</v>
      </c>
      <c r="H1" s="224" t="s">
        <v>179</v>
      </c>
      <c r="I1" s="224" t="s">
        <v>180</v>
      </c>
      <c r="J1" s="224" t="s">
        <v>181</v>
      </c>
      <c r="K1" s="224" t="s">
        <v>160</v>
      </c>
      <c r="L1" s="224" t="s">
        <v>166</v>
      </c>
      <c r="M1" s="224" t="s">
        <v>182</v>
      </c>
      <c r="N1" s="224" t="s">
        <v>183</v>
      </c>
    </row>
    <row r="2" spans="1:14">
      <c r="A2" s="241" t="s">
        <v>184</v>
      </c>
      <c r="B2" s="242">
        <v>1000</v>
      </c>
      <c r="C2" s="243">
        <v>511.24264415963785</v>
      </c>
      <c r="D2" s="243">
        <v>507.2536826520639</v>
      </c>
      <c r="E2" s="243" t="s">
        <v>185</v>
      </c>
      <c r="F2" s="243">
        <v>83.701357874821255</v>
      </c>
      <c r="G2" s="243">
        <v>7005.917310088902</v>
      </c>
      <c r="H2" s="244">
        <v>0.10080357909928395</v>
      </c>
      <c r="I2" s="245">
        <v>2.994443276503445</v>
      </c>
      <c r="J2" s="244">
        <v>0.16372139302347619</v>
      </c>
      <c r="K2" s="243">
        <v>214.61824755308274</v>
      </c>
      <c r="L2" s="243">
        <v>776.17654812045998</v>
      </c>
      <c r="M2" s="243">
        <v>561.55830056737727</v>
      </c>
      <c r="N2" s="243">
        <v>2.6468693413330588</v>
      </c>
    </row>
    <row r="3" spans="1:14">
      <c r="A3" s="241" t="s">
        <v>186</v>
      </c>
      <c r="B3" s="242">
        <v>1000</v>
      </c>
      <c r="C3" s="243">
        <v>509.49340912459979</v>
      </c>
      <c r="D3" s="243">
        <v>511.56039716679277</v>
      </c>
      <c r="E3" s="243" t="s">
        <v>185</v>
      </c>
      <c r="F3" s="243">
        <v>87.58402547379967</v>
      </c>
      <c r="G3" s="243">
        <v>7670.9615181951895</v>
      </c>
      <c r="H3" s="244">
        <v>-8.5193619616596564E-2</v>
      </c>
      <c r="I3" s="245">
        <v>3.1016282726029685</v>
      </c>
      <c r="J3" s="244">
        <v>0.17190413831708753</v>
      </c>
      <c r="K3" s="243">
        <v>209.18626932127944</v>
      </c>
      <c r="L3" s="243">
        <v>783.2462124807555</v>
      </c>
      <c r="M3" s="243">
        <v>574.05994315947601</v>
      </c>
      <c r="N3" s="243">
        <v>2.7696500714341492</v>
      </c>
    </row>
    <row r="4" spans="1:14">
      <c r="A4" s="241" t="s">
        <v>187</v>
      </c>
      <c r="B4" s="242">
        <v>1000</v>
      </c>
      <c r="C4" s="243">
        <v>243.33861715223034</v>
      </c>
      <c r="D4" s="243">
        <v>243.99042831302461</v>
      </c>
      <c r="E4" s="243" t="s">
        <v>185</v>
      </c>
      <c r="F4" s="243">
        <v>87.311509402745969</v>
      </c>
      <c r="G4" s="243">
        <v>7623.2996741857987</v>
      </c>
      <c r="H4" s="244">
        <v>-6.9398578755956356E-2</v>
      </c>
      <c r="I4" s="245">
        <v>3.0529975038354098</v>
      </c>
      <c r="J4" s="244">
        <v>0.35880663095954357</v>
      </c>
      <c r="K4" s="243">
        <v>-114.88183999786312</v>
      </c>
      <c r="L4" s="243">
        <v>496.37281350379436</v>
      </c>
      <c r="M4" s="243">
        <v>611.25465350165746</v>
      </c>
      <c r="N4" s="243">
        <v>2.7610323565988497</v>
      </c>
    </row>
    <row r="5" spans="1:14">
      <c r="A5" s="241" t="s">
        <v>188</v>
      </c>
      <c r="B5" s="242">
        <v>1000</v>
      </c>
      <c r="C5" s="243">
        <v>212.97225028557509</v>
      </c>
      <c r="D5" s="243">
        <v>213.49804903027538</v>
      </c>
      <c r="E5" s="243" t="s">
        <v>185</v>
      </c>
      <c r="F5" s="243">
        <v>89.838800585506917</v>
      </c>
      <c r="G5" s="243">
        <v>8071.0100906424777</v>
      </c>
      <c r="H5" s="244">
        <v>-5.0146271237892413E-2</v>
      </c>
      <c r="I5" s="245">
        <v>2.8789445894106498</v>
      </c>
      <c r="J5" s="244">
        <v>0.42183336310266628</v>
      </c>
      <c r="K5" s="243">
        <v>-39.056441188409167</v>
      </c>
      <c r="L5" s="243">
        <v>493.94187614449322</v>
      </c>
      <c r="M5" s="243">
        <v>532.99831733290239</v>
      </c>
      <c r="N5" s="243">
        <v>2.8409523210787042</v>
      </c>
    </row>
    <row r="6" spans="1:14">
      <c r="A6" s="241" t="s">
        <v>189</v>
      </c>
      <c r="B6" s="242">
        <v>1000</v>
      </c>
      <c r="C6" s="243">
        <v>177.29426577526712</v>
      </c>
      <c r="D6" s="243">
        <v>178.72344937523204</v>
      </c>
      <c r="E6" s="243" t="s">
        <v>185</v>
      </c>
      <c r="F6" s="243">
        <v>87.674743941115523</v>
      </c>
      <c r="G6" s="243">
        <v>7686.8607251401736</v>
      </c>
      <c r="H6" s="244">
        <v>1.1016774786268361E-2</v>
      </c>
      <c r="I6" s="245">
        <v>2.8465680953150176</v>
      </c>
      <c r="J6" s="244">
        <v>0.49451539539496098</v>
      </c>
      <c r="K6" s="243">
        <v>-90.278021833450467</v>
      </c>
      <c r="L6" s="243">
        <v>477.03243500382064</v>
      </c>
      <c r="M6" s="243">
        <v>567.31045683727109</v>
      </c>
      <c r="N6" s="243">
        <v>2.7725188412597257</v>
      </c>
    </row>
    <row r="7" spans="1:14">
      <c r="A7" s="241" t="s">
        <v>190</v>
      </c>
      <c r="B7" s="242">
        <v>1000</v>
      </c>
      <c r="C7" s="243">
        <v>124.47785874853966</v>
      </c>
      <c r="D7" s="243">
        <v>126.77436885798377</v>
      </c>
      <c r="E7" s="243" t="s">
        <v>185</v>
      </c>
      <c r="F7" s="243">
        <v>86.781305387072464</v>
      </c>
      <c r="G7" s="243">
        <v>7530.9949646843324</v>
      </c>
      <c r="H7" s="244">
        <v>-3.6527620323623708E-2</v>
      </c>
      <c r="I7" s="245">
        <v>3.0904041548428189</v>
      </c>
      <c r="J7" s="244">
        <v>0.69716258184020663</v>
      </c>
      <c r="K7" s="243">
        <v>-191.43793255147392</v>
      </c>
      <c r="L7" s="243">
        <v>387.30279098266209</v>
      </c>
      <c r="M7" s="243">
        <v>578.74072353413601</v>
      </c>
      <c r="N7" s="243">
        <v>2.7442658334578907</v>
      </c>
    </row>
    <row r="8" spans="1:14">
      <c r="A8" s="241" t="s">
        <v>191</v>
      </c>
      <c r="B8" s="242">
        <v>1000</v>
      </c>
      <c r="C8" s="243">
        <v>148.0261990016927</v>
      </c>
      <c r="D8" s="243">
        <v>147.89427359467541</v>
      </c>
      <c r="E8" s="243" t="s">
        <v>185</v>
      </c>
      <c r="F8" s="243">
        <v>87.70870218320762</v>
      </c>
      <c r="G8" s="243">
        <v>7692.8164386626086</v>
      </c>
      <c r="H8" s="244">
        <v>-4.9392024120624156E-2</v>
      </c>
      <c r="I8" s="245">
        <v>2.7707243992513289</v>
      </c>
      <c r="J8" s="244">
        <v>0.59252147778383923</v>
      </c>
      <c r="K8" s="243">
        <v>-126.54755408052797</v>
      </c>
      <c r="L8" s="243">
        <v>390.65482361901729</v>
      </c>
      <c r="M8" s="243">
        <v>517.20237769954531</v>
      </c>
      <c r="N8" s="243">
        <v>2.77359269516319</v>
      </c>
    </row>
    <row r="9" spans="1:14">
      <c r="A9" s="241" t="s">
        <v>192</v>
      </c>
      <c r="B9" s="242">
        <v>1000</v>
      </c>
      <c r="C9" s="243">
        <v>186.8536445683707</v>
      </c>
      <c r="D9" s="243">
        <v>186.56459083476676</v>
      </c>
      <c r="E9" s="243" t="s">
        <v>185</v>
      </c>
      <c r="F9" s="243">
        <v>88.364832495736366</v>
      </c>
      <c r="G9" s="243">
        <v>7808.3436219995465</v>
      </c>
      <c r="H9" s="244">
        <v>-1.6743223724295164E-2</v>
      </c>
      <c r="I9" s="245">
        <v>3.2214139615300499</v>
      </c>
      <c r="J9" s="244">
        <v>0.47290933339757912</v>
      </c>
      <c r="K9" s="243">
        <v>-90.559230354491575</v>
      </c>
      <c r="L9" s="243">
        <v>504.17320910406221</v>
      </c>
      <c r="M9" s="243">
        <v>594.73243945855381</v>
      </c>
      <c r="N9" s="243">
        <v>2.7943413574578795</v>
      </c>
    </row>
    <row r="10" spans="1:14">
      <c r="A10" s="241" t="s">
        <v>193</v>
      </c>
      <c r="B10" s="242">
        <v>1000</v>
      </c>
      <c r="C10" s="243">
        <v>237.55836862688369</v>
      </c>
      <c r="D10" s="243">
        <v>233.82563536116214</v>
      </c>
      <c r="E10" s="243" t="s">
        <v>185</v>
      </c>
      <c r="F10" s="243">
        <v>89.186600758351261</v>
      </c>
      <c r="G10" s="243">
        <v>7954.2497548295414</v>
      </c>
      <c r="H10" s="244">
        <v>0.2019204599886312</v>
      </c>
      <c r="I10" s="245">
        <v>3.2040991283195499</v>
      </c>
      <c r="J10" s="244">
        <v>0.37543026277651542</v>
      </c>
      <c r="K10" s="243">
        <v>-27.481465453444784</v>
      </c>
      <c r="L10" s="243">
        <v>589.85672022547647</v>
      </c>
      <c r="M10" s="243">
        <v>617.33818567892126</v>
      </c>
      <c r="N10" s="243">
        <v>2.820327951644904</v>
      </c>
    </row>
    <row r="11" spans="1:14">
      <c r="A11" s="241" t="s">
        <v>194</v>
      </c>
      <c r="B11" s="242">
        <v>1000</v>
      </c>
      <c r="C11" s="243">
        <v>217.46204108624786</v>
      </c>
      <c r="D11" s="243">
        <v>216.67504027091047</v>
      </c>
      <c r="E11" s="243" t="s">
        <v>185</v>
      </c>
      <c r="F11" s="243">
        <v>89.189023722337822</v>
      </c>
      <c r="G11" s="243">
        <v>7954.6819525437377</v>
      </c>
      <c r="H11" s="244">
        <v>3.7177240137017294E-2</v>
      </c>
      <c r="I11" s="245">
        <v>2.9862586124589727</v>
      </c>
      <c r="J11" s="244">
        <v>0.41013605536317238</v>
      </c>
      <c r="K11" s="243">
        <v>-80.146801895718767</v>
      </c>
      <c r="L11" s="243">
        <v>483.19053965224418</v>
      </c>
      <c r="M11" s="243">
        <v>563.33734154796298</v>
      </c>
      <c r="N11" s="243">
        <v>2.8204045724937652</v>
      </c>
    </row>
    <row r="12" spans="1:14">
      <c r="A12" s="241" t="s">
        <v>195</v>
      </c>
      <c r="B12" s="242">
        <v>1000</v>
      </c>
      <c r="C12" s="243">
        <v>278.54723477860978</v>
      </c>
      <c r="D12" s="243">
        <v>282.46221826455388</v>
      </c>
      <c r="E12" s="243" t="s">
        <v>185</v>
      </c>
      <c r="F12" s="243">
        <v>86.298919015994443</v>
      </c>
      <c r="G12" s="243">
        <v>7447.5034233291672</v>
      </c>
      <c r="H12" s="244">
        <v>-5.20303933177323E-2</v>
      </c>
      <c r="I12" s="245">
        <v>2.9652475420178139</v>
      </c>
      <c r="J12" s="244">
        <v>0.30981789887300476</v>
      </c>
      <c r="K12" s="243">
        <v>0.76851992013702386</v>
      </c>
      <c r="L12" s="243">
        <v>563.64817669181184</v>
      </c>
      <c r="M12" s="243">
        <v>562.87965677167483</v>
      </c>
      <c r="N12" s="243">
        <v>2.7290114370095933</v>
      </c>
    </row>
    <row r="13" spans="1:14">
      <c r="A13" s="241" t="s">
        <v>196</v>
      </c>
      <c r="B13" s="242">
        <v>1000</v>
      </c>
      <c r="C13" s="243">
        <v>245.4004594555195</v>
      </c>
      <c r="D13" s="243">
        <v>242.6051716105147</v>
      </c>
      <c r="E13" s="243" t="s">
        <v>185</v>
      </c>
      <c r="F13" s="243">
        <v>85.728716936464792</v>
      </c>
      <c r="G13" s="243">
        <v>7349.412907572505</v>
      </c>
      <c r="H13" s="244">
        <v>0.16938574582607802</v>
      </c>
      <c r="I13" s="245">
        <v>3.1589457422771217</v>
      </c>
      <c r="J13" s="244">
        <v>0.34934212073879067</v>
      </c>
      <c r="K13" s="243">
        <v>5.408246468056916</v>
      </c>
      <c r="L13" s="243">
        <v>605.32166998506023</v>
      </c>
      <c r="M13" s="243">
        <v>599.91342351700337</v>
      </c>
      <c r="N13" s="243">
        <v>2.7109800640308119</v>
      </c>
    </row>
    <row r="14" spans="1:14">
      <c r="A14" s="241" t="s">
        <v>197</v>
      </c>
      <c r="B14" s="242">
        <v>1000</v>
      </c>
      <c r="C14" s="243">
        <v>334.24780617946107</v>
      </c>
      <c r="D14" s="243">
        <v>332.42666048313868</v>
      </c>
      <c r="E14" s="243" t="s">
        <v>185</v>
      </c>
      <c r="F14" s="243">
        <v>88.269536205707269</v>
      </c>
      <c r="G14" s="243">
        <v>7791.5110219706667</v>
      </c>
      <c r="H14" s="244">
        <v>7.8674723968019097E-2</v>
      </c>
      <c r="I14" s="245">
        <v>2.8292533311209374</v>
      </c>
      <c r="J14" s="244">
        <v>0.26408411535935244</v>
      </c>
      <c r="K14" s="243">
        <v>60.768434375166606</v>
      </c>
      <c r="L14" s="243">
        <v>594.2761872663848</v>
      </c>
      <c r="M14" s="243">
        <v>533.50775289121816</v>
      </c>
      <c r="N14" s="243">
        <v>2.7913278241673201</v>
      </c>
    </row>
    <row r="15" spans="1:14">
      <c r="A15" s="241" t="s">
        <v>198</v>
      </c>
      <c r="B15" s="242">
        <v>1000</v>
      </c>
      <c r="C15" s="243">
        <v>339.76924028344149</v>
      </c>
      <c r="D15" s="243">
        <v>341.29713196807586</v>
      </c>
      <c r="E15" s="243" t="s">
        <v>185</v>
      </c>
      <c r="F15" s="243">
        <v>88.31181508595013</v>
      </c>
      <c r="G15" s="243">
        <v>7798.9766837750485</v>
      </c>
      <c r="H15" s="244">
        <v>1.9061974351389992E-2</v>
      </c>
      <c r="I15" s="245">
        <v>2.9730293194130675</v>
      </c>
      <c r="J15" s="244">
        <v>0.25991703961276441</v>
      </c>
      <c r="K15" s="243">
        <v>68.903598528513982</v>
      </c>
      <c r="L15" s="243">
        <v>586.20317698702479</v>
      </c>
      <c r="M15" s="243">
        <v>517.29957845851084</v>
      </c>
      <c r="N15" s="243">
        <v>2.7926647997522096</v>
      </c>
    </row>
    <row r="16" spans="1:14">
      <c r="A16" s="241" t="s">
        <v>199</v>
      </c>
      <c r="B16" s="242">
        <v>1000</v>
      </c>
      <c r="C16" s="243">
        <v>305.62417251948619</v>
      </c>
      <c r="D16" s="243">
        <v>306.16068708322553</v>
      </c>
      <c r="E16" s="243" t="s">
        <v>185</v>
      </c>
      <c r="F16" s="243">
        <v>89.231023574105819</v>
      </c>
      <c r="G16" s="243">
        <v>7962.1755680826282</v>
      </c>
      <c r="H16" s="244">
        <v>9.0947795931738441E-3</v>
      </c>
      <c r="I16" s="245">
        <v>3.3201113972179508</v>
      </c>
      <c r="J16" s="244">
        <v>0.29196323981348882</v>
      </c>
      <c r="K16" s="243">
        <v>-13.173835928460946</v>
      </c>
      <c r="L16" s="243">
        <v>602.3361358671325</v>
      </c>
      <c r="M16" s="243">
        <v>615.5099717955934</v>
      </c>
      <c r="N16" s="243">
        <v>2.8217327244235282</v>
      </c>
    </row>
    <row r="17" spans="1:14">
      <c r="A17" s="241" t="s">
        <v>200</v>
      </c>
      <c r="B17" s="242">
        <v>1000</v>
      </c>
      <c r="C17" s="243">
        <v>253.08130822855793</v>
      </c>
      <c r="D17" s="243">
        <v>253.44610736262115</v>
      </c>
      <c r="E17" s="243" t="s">
        <v>185</v>
      </c>
      <c r="F17" s="243">
        <v>87.520247182954208</v>
      </c>
      <c r="G17" s="243">
        <v>7659.7936669654046</v>
      </c>
      <c r="H17" s="244">
        <v>4.6214074122035584E-2</v>
      </c>
      <c r="I17" s="245">
        <v>2.9469477392055743</v>
      </c>
      <c r="J17" s="244">
        <v>0.34581869279699867</v>
      </c>
      <c r="K17" s="243">
        <v>-18.22035324983009</v>
      </c>
      <c r="L17" s="243">
        <v>506.4954181801798</v>
      </c>
      <c r="M17" s="243">
        <v>524.71577143000991</v>
      </c>
      <c r="N17" s="243">
        <v>2.7676332247907061</v>
      </c>
    </row>
    <row r="18" spans="1:14">
      <c r="A18" s="241" t="s">
        <v>201</v>
      </c>
      <c r="B18" s="242">
        <v>1000</v>
      </c>
      <c r="C18" s="243">
        <v>248.36362577042911</v>
      </c>
      <c r="D18" s="243">
        <v>247.65742299473075</v>
      </c>
      <c r="E18" s="243" t="s">
        <v>185</v>
      </c>
      <c r="F18" s="243">
        <v>89.59072697032812</v>
      </c>
      <c r="G18" s="243">
        <v>8026.4983590718775</v>
      </c>
      <c r="H18" s="244">
        <v>6.5666677639557455E-2</v>
      </c>
      <c r="I18" s="245">
        <v>3.0661053926449053</v>
      </c>
      <c r="J18" s="244">
        <v>0.36072402588106783</v>
      </c>
      <c r="K18" s="243">
        <v>-46.22911794448585</v>
      </c>
      <c r="L18" s="243">
        <v>565.01854325650652</v>
      </c>
      <c r="M18" s="243">
        <v>611.24766120099241</v>
      </c>
      <c r="N18" s="243">
        <v>2.833107544565133</v>
      </c>
    </row>
    <row r="19" spans="1:14">
      <c r="A19" s="241" t="s">
        <v>202</v>
      </c>
      <c r="B19" s="242">
        <v>1000</v>
      </c>
      <c r="C19" s="243">
        <v>248.46669491782336</v>
      </c>
      <c r="D19" s="243">
        <v>248.559365686175</v>
      </c>
      <c r="E19" s="243" t="s">
        <v>185</v>
      </c>
      <c r="F19" s="243">
        <v>84.680590623546451</v>
      </c>
      <c r="G19" s="243">
        <v>7170.802428352662</v>
      </c>
      <c r="H19" s="244">
        <v>-5.677075230238593E-2</v>
      </c>
      <c r="I19" s="245">
        <v>2.8642366772557262</v>
      </c>
      <c r="J19" s="244">
        <v>0.3408126415154083</v>
      </c>
      <c r="K19" s="243">
        <v>-0.87321852561875346</v>
      </c>
      <c r="L19" s="243">
        <v>514.69370717206857</v>
      </c>
      <c r="M19" s="243">
        <v>515.56692569768734</v>
      </c>
      <c r="N19" s="243">
        <v>2.6778353997870488</v>
      </c>
    </row>
    <row r="20" spans="1:14">
      <c r="A20" s="241" t="s">
        <v>203</v>
      </c>
      <c r="B20" s="242">
        <v>1000</v>
      </c>
      <c r="C20" s="243">
        <v>248.67720704756681</v>
      </c>
      <c r="D20" s="243">
        <v>249.80821758805425</v>
      </c>
      <c r="E20" s="243" t="s">
        <v>185</v>
      </c>
      <c r="F20" s="243">
        <v>87.397511773287235</v>
      </c>
      <c r="G20" s="243">
        <v>7638.3250641618806</v>
      </c>
      <c r="H20" s="244">
        <v>2.3266701087630891E-3</v>
      </c>
      <c r="I20" s="245">
        <v>3.2184325539377188</v>
      </c>
      <c r="J20" s="244">
        <v>0.35144962745447716</v>
      </c>
      <c r="K20" s="243">
        <v>-61.118886601415639</v>
      </c>
      <c r="L20" s="243">
        <v>548.10433766492201</v>
      </c>
      <c r="M20" s="243">
        <v>609.22322426633764</v>
      </c>
      <c r="N20" s="243">
        <v>2.7637519903496912</v>
      </c>
    </row>
    <row r="21" spans="1:14">
      <c r="A21" s="241" t="s">
        <v>204</v>
      </c>
      <c r="B21" s="242">
        <v>1000</v>
      </c>
      <c r="C21" s="243">
        <v>147.56422080244275</v>
      </c>
      <c r="D21" s="243">
        <v>151.35652409937632</v>
      </c>
      <c r="E21" s="243" t="s">
        <v>185</v>
      </c>
      <c r="F21" s="243">
        <v>85.505544182163874</v>
      </c>
      <c r="G21" s="243">
        <v>7311.1980858879788</v>
      </c>
      <c r="H21" s="244">
        <v>1.1949381111266532E-3</v>
      </c>
      <c r="I21" s="245">
        <v>2.8171405767170201</v>
      </c>
      <c r="J21" s="244">
        <v>0.57944631643898081</v>
      </c>
      <c r="K21" s="243">
        <v>-85.81621445795426</v>
      </c>
      <c r="L21" s="243">
        <v>396.96458830369937</v>
      </c>
      <c r="M21" s="243">
        <v>482.7808027616536</v>
      </c>
      <c r="N21" s="243">
        <v>2.7039227218779716</v>
      </c>
    </row>
    <row r="22" spans="1:14">
      <c r="A22" s="241" t="s">
        <v>205</v>
      </c>
      <c r="B22" s="242">
        <v>1000</v>
      </c>
      <c r="C22" s="243">
        <v>248.03002492901771</v>
      </c>
      <c r="D22" s="243">
        <v>247.16444365590021</v>
      </c>
      <c r="E22" s="243" t="s">
        <v>185</v>
      </c>
      <c r="F22" s="243">
        <v>90.273846454394373</v>
      </c>
      <c r="G22" s="243">
        <v>8149.3673536715714</v>
      </c>
      <c r="H22" s="244">
        <v>0.14679809882436484</v>
      </c>
      <c r="I22" s="245">
        <v>2.9649346014713402</v>
      </c>
      <c r="J22" s="244">
        <v>0.36396338096659597</v>
      </c>
      <c r="K22" s="243">
        <v>-12.679157266167664</v>
      </c>
      <c r="L22" s="243">
        <v>543.22048757797324</v>
      </c>
      <c r="M22" s="243">
        <v>555.89964484414088</v>
      </c>
      <c r="N22" s="243">
        <v>2.8547096794020175</v>
      </c>
    </row>
    <row r="23" spans="1:14">
      <c r="A23" s="241" t="s">
        <v>206</v>
      </c>
      <c r="B23" s="242">
        <v>1000</v>
      </c>
      <c r="C23" s="243">
        <v>251.02385350310377</v>
      </c>
      <c r="D23" s="243">
        <v>250.98266042325352</v>
      </c>
      <c r="E23" s="243" t="s">
        <v>185</v>
      </c>
      <c r="F23" s="243">
        <v>86.305104717107852</v>
      </c>
      <c r="G23" s="243">
        <v>7448.5711002309527</v>
      </c>
      <c r="H23" s="244">
        <v>0.16069430959126699</v>
      </c>
      <c r="I23" s="245">
        <v>2.9334680375497357</v>
      </c>
      <c r="J23" s="244">
        <v>0.34381236489161277</v>
      </c>
      <c r="K23" s="243">
        <v>-10.064526102728365</v>
      </c>
      <c r="L23" s="243">
        <v>553.41516505388631</v>
      </c>
      <c r="M23" s="243">
        <v>563.47969115661499</v>
      </c>
      <c r="N23" s="243">
        <v>2.7292070460540274</v>
      </c>
    </row>
    <row r="24" spans="1:14">
      <c r="A24" s="241" t="s">
        <v>207</v>
      </c>
      <c r="B24" s="242">
        <v>1000</v>
      </c>
      <c r="C24" s="243">
        <v>249.85419469451026</v>
      </c>
      <c r="D24" s="243">
        <v>249.95641988485713</v>
      </c>
      <c r="E24" s="243" t="s">
        <v>185</v>
      </c>
      <c r="F24" s="243">
        <v>87.451240770459648</v>
      </c>
      <c r="G24" s="243">
        <v>7647.7195122929033</v>
      </c>
      <c r="H24" s="244">
        <v>0.15204757043158521</v>
      </c>
      <c r="I24" s="245">
        <v>3.1023471521162875</v>
      </c>
      <c r="J24" s="244">
        <v>0.35000909581439621</v>
      </c>
      <c r="K24" s="243">
        <v>-24.009689686492337</v>
      </c>
      <c r="L24" s="243">
        <v>573.03487104907845</v>
      </c>
      <c r="M24" s="243">
        <v>597.04456073557083</v>
      </c>
      <c r="N24" s="243">
        <v>2.7654510504243071</v>
      </c>
    </row>
    <row r="25" spans="1:14">
      <c r="A25" s="241" t="s">
        <v>208</v>
      </c>
      <c r="B25" s="242">
        <v>1000</v>
      </c>
      <c r="C25" s="243">
        <v>428.58161812743947</v>
      </c>
      <c r="D25" s="243">
        <v>424.25200030849817</v>
      </c>
      <c r="E25" s="243" t="s">
        <v>185</v>
      </c>
      <c r="F25" s="243">
        <v>86.523889676893859</v>
      </c>
      <c r="G25" s="243">
        <v>7486.3834848193001</v>
      </c>
      <c r="H25" s="244">
        <v>8.3725009336466632E-3</v>
      </c>
      <c r="I25" s="245">
        <v>3.099979773903339</v>
      </c>
      <c r="J25" s="244">
        <v>0.20188427598676392</v>
      </c>
      <c r="K25" s="243">
        <v>184.67472430133068</v>
      </c>
      <c r="L25" s="243">
        <v>717.20210233224361</v>
      </c>
      <c r="M25" s="243">
        <v>532.52737803091293</v>
      </c>
      <c r="N25" s="243">
        <v>2.7361256339611488</v>
      </c>
    </row>
    <row r="26" spans="1:14">
      <c r="A26" s="241" t="s">
        <v>184</v>
      </c>
      <c r="B26" s="242">
        <v>1000</v>
      </c>
      <c r="C26" s="243">
        <v>511.24264415963785</v>
      </c>
      <c r="D26" s="243">
        <v>507.2536826520639</v>
      </c>
      <c r="E26" s="243" t="s">
        <v>185</v>
      </c>
      <c r="F26" s="243">
        <v>83.701357874821255</v>
      </c>
      <c r="G26" s="243">
        <v>7005.917310088902</v>
      </c>
      <c r="H26" s="244">
        <v>0.10080357909928395</v>
      </c>
      <c r="I26" s="245">
        <v>2.994443276503445</v>
      </c>
      <c r="J26" s="244">
        <v>0.16372139302347619</v>
      </c>
      <c r="K26" s="243">
        <v>214.61824755308274</v>
      </c>
      <c r="L26" s="243">
        <v>776.17654812045998</v>
      </c>
      <c r="M26" s="243">
        <v>561.55830056737727</v>
      </c>
      <c r="N26" s="243">
        <v>2.6468693413330588</v>
      </c>
    </row>
    <row r="27" spans="1:14">
      <c r="A27" s="241" t="s">
        <v>186</v>
      </c>
      <c r="B27" s="242">
        <v>1000</v>
      </c>
      <c r="C27" s="243">
        <v>509.49340912459979</v>
      </c>
      <c r="D27" s="243">
        <v>511.56039716679277</v>
      </c>
      <c r="E27" s="243" t="s">
        <v>185</v>
      </c>
      <c r="F27" s="243">
        <v>87.58402547379967</v>
      </c>
      <c r="G27" s="243">
        <v>7670.9615181951895</v>
      </c>
      <c r="H27" s="244">
        <v>-8.5193619616596564E-2</v>
      </c>
      <c r="I27" s="245">
        <v>3.1016282726029685</v>
      </c>
      <c r="J27" s="244">
        <v>0.17190413831708753</v>
      </c>
      <c r="K27" s="243">
        <v>209.18626932127944</v>
      </c>
      <c r="L27" s="243">
        <v>783.2462124807555</v>
      </c>
      <c r="M27" s="243">
        <v>574.05994315947601</v>
      </c>
      <c r="N27" s="243">
        <v>2.7696500714341492</v>
      </c>
    </row>
    <row r="28" spans="1:14">
      <c r="A28" s="241" t="s">
        <v>187</v>
      </c>
      <c r="B28" s="242">
        <v>1000</v>
      </c>
      <c r="C28" s="243">
        <v>243.33861715223034</v>
      </c>
      <c r="D28" s="243">
        <v>243.99042831302461</v>
      </c>
      <c r="E28" s="243" t="s">
        <v>185</v>
      </c>
      <c r="F28" s="243">
        <v>87.311509402745969</v>
      </c>
      <c r="G28" s="243">
        <v>7623.2996741857987</v>
      </c>
      <c r="H28" s="244">
        <v>-6.9398578755956356E-2</v>
      </c>
      <c r="I28" s="245">
        <v>3.0529975038354098</v>
      </c>
      <c r="J28" s="244">
        <v>0.35880663095954357</v>
      </c>
      <c r="K28" s="243">
        <v>-114.88183999786312</v>
      </c>
      <c r="L28" s="243">
        <v>496.37281350379436</v>
      </c>
      <c r="M28" s="243">
        <v>611.25465350165746</v>
      </c>
      <c r="N28" s="243">
        <v>2.7610323565988497</v>
      </c>
    </row>
    <row r="29" spans="1:14">
      <c r="A29" s="241" t="s">
        <v>188</v>
      </c>
      <c r="B29" s="242">
        <v>1000</v>
      </c>
      <c r="C29" s="243">
        <v>212.97225028557509</v>
      </c>
      <c r="D29" s="243">
        <v>213.49804903027538</v>
      </c>
      <c r="E29" s="243" t="s">
        <v>185</v>
      </c>
      <c r="F29" s="243">
        <v>89.838800585506917</v>
      </c>
      <c r="G29" s="243">
        <v>8071.0100906424777</v>
      </c>
      <c r="H29" s="244">
        <v>-5.0146271237892413E-2</v>
      </c>
      <c r="I29" s="245">
        <v>2.8789445894106498</v>
      </c>
      <c r="J29" s="244">
        <v>0.42183336310266628</v>
      </c>
      <c r="K29" s="243">
        <v>-39.056441188409167</v>
      </c>
      <c r="L29" s="243">
        <v>493.94187614449322</v>
      </c>
      <c r="M29" s="243">
        <v>532.99831733290239</v>
      </c>
      <c r="N29" s="243">
        <v>2.8409523210787042</v>
      </c>
    </row>
    <row r="30" spans="1:14">
      <c r="A30" s="241" t="s">
        <v>189</v>
      </c>
      <c r="B30" s="242">
        <v>1000</v>
      </c>
      <c r="C30" s="243">
        <v>177.29426577526712</v>
      </c>
      <c r="D30" s="243">
        <v>178.72344937523204</v>
      </c>
      <c r="E30" s="243" t="s">
        <v>185</v>
      </c>
      <c r="F30" s="243">
        <v>87.674743941115523</v>
      </c>
      <c r="G30" s="243">
        <v>7686.8607251401736</v>
      </c>
      <c r="H30" s="244">
        <v>1.1016774786268361E-2</v>
      </c>
      <c r="I30" s="245">
        <v>2.8465680953150176</v>
      </c>
      <c r="J30" s="244">
        <v>0.49451539539496098</v>
      </c>
      <c r="K30" s="243">
        <v>-90.278021833450467</v>
      </c>
      <c r="L30" s="243">
        <v>477.03243500382064</v>
      </c>
      <c r="M30" s="243">
        <v>567.31045683727109</v>
      </c>
      <c r="N30" s="243">
        <v>2.7725188412597257</v>
      </c>
    </row>
    <row r="31" spans="1:14">
      <c r="A31" s="241" t="s">
        <v>190</v>
      </c>
      <c r="B31" s="242">
        <v>1000</v>
      </c>
      <c r="C31" s="243">
        <v>124.47785874853966</v>
      </c>
      <c r="D31" s="243">
        <v>126.77436885798377</v>
      </c>
      <c r="E31" s="243" t="s">
        <v>185</v>
      </c>
      <c r="F31" s="243">
        <v>86.781305387072464</v>
      </c>
      <c r="G31" s="243">
        <v>7530.9949646843324</v>
      </c>
      <c r="H31" s="244">
        <v>-3.6527620323623708E-2</v>
      </c>
      <c r="I31" s="245">
        <v>3.0904041548428189</v>
      </c>
      <c r="J31" s="244">
        <v>0.69716258184020663</v>
      </c>
      <c r="K31" s="243">
        <v>-191.43793255147392</v>
      </c>
      <c r="L31" s="243">
        <v>387.30279098266209</v>
      </c>
      <c r="M31" s="243">
        <v>578.74072353413601</v>
      </c>
      <c r="N31" s="243">
        <v>2.7442658334578907</v>
      </c>
    </row>
  </sheetData>
  <phoneticPr fontId="2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2"/>
  <sheetViews>
    <sheetView workbookViewId="0">
      <selection activeCell="M30" sqref="M30"/>
    </sheetView>
  </sheetViews>
  <sheetFormatPr defaultRowHeight="12"/>
  <cols>
    <col min="1" max="1" width="26.140625" style="3" customWidth="1"/>
    <col min="2" max="6" width="10.28515625" style="4" customWidth="1"/>
    <col min="7" max="7" width="9.140625" style="4"/>
    <col min="8" max="11" width="9.5703125" style="4" customWidth="1"/>
    <col min="12" max="12" width="10.85546875" style="4" customWidth="1"/>
    <col min="13" max="13" width="11.5703125" style="4" bestFit="1" customWidth="1"/>
    <col min="14" max="14" width="9.5703125" style="4" customWidth="1"/>
    <col min="15" max="15" width="10.28515625" style="4" customWidth="1"/>
    <col min="16" max="16" width="11" style="4" customWidth="1"/>
    <col min="17" max="16384" width="9.140625" style="4"/>
  </cols>
  <sheetData>
    <row r="1" spans="1:18">
      <c r="B1" s="270" t="s">
        <v>7</v>
      </c>
      <c r="C1" s="270"/>
      <c r="D1" s="270"/>
      <c r="E1" s="270"/>
      <c r="F1" s="270"/>
      <c r="H1" s="270" t="s">
        <v>33</v>
      </c>
      <c r="I1" s="270"/>
      <c r="J1" s="270"/>
      <c r="K1" s="270"/>
      <c r="L1" s="270"/>
      <c r="M1" s="270"/>
      <c r="N1" s="270"/>
      <c r="O1" s="270"/>
      <c r="P1" s="270"/>
    </row>
    <row r="2" spans="1:18">
      <c r="B2" s="270" t="s">
        <v>32</v>
      </c>
      <c r="C2" s="270"/>
      <c r="D2" s="270"/>
      <c r="E2" s="270"/>
      <c r="F2" s="5" t="s">
        <v>6</v>
      </c>
      <c r="H2" s="6" t="s">
        <v>9</v>
      </c>
      <c r="I2" s="6" t="s">
        <v>8</v>
      </c>
      <c r="J2" s="6" t="s">
        <v>19</v>
      </c>
      <c r="K2" s="6" t="s">
        <v>18</v>
      </c>
      <c r="L2" s="6" t="s">
        <v>16</v>
      </c>
      <c r="M2" s="6" t="s">
        <v>68</v>
      </c>
      <c r="N2" s="6" t="s">
        <v>17</v>
      </c>
      <c r="O2" s="6" t="s">
        <v>20</v>
      </c>
      <c r="P2" s="6" t="s">
        <v>31</v>
      </c>
      <c r="Q2" s="6" t="s">
        <v>65</v>
      </c>
      <c r="R2" s="253" t="s">
        <v>212</v>
      </c>
    </row>
    <row r="3" spans="1:18">
      <c r="B3" s="7" t="s">
        <v>0</v>
      </c>
      <c r="C3" s="5" t="s">
        <v>1</v>
      </c>
      <c r="D3" s="5" t="s">
        <v>2</v>
      </c>
      <c r="E3" s="5" t="s">
        <v>3</v>
      </c>
      <c r="G3" s="5"/>
      <c r="O3" s="6"/>
      <c r="P3" s="6"/>
    </row>
    <row r="4" spans="1:18">
      <c r="A4" s="49" t="s">
        <v>11</v>
      </c>
      <c r="B4" s="50" t="s">
        <v>10</v>
      </c>
      <c r="C4" s="48" t="s">
        <v>10</v>
      </c>
      <c r="D4" s="48" t="s">
        <v>10</v>
      </c>
      <c r="E4" s="48" t="s">
        <v>10</v>
      </c>
      <c r="F4" s="48">
        <v>450</v>
      </c>
      <c r="G4" s="8"/>
      <c r="H4" s="9">
        <v>9</v>
      </c>
      <c r="I4" s="10">
        <v>0.5</v>
      </c>
      <c r="J4" s="10">
        <f>H4-I4</f>
        <v>8.5</v>
      </c>
      <c r="K4" s="8">
        <f>J4/F4</f>
        <v>1.8888888888888889E-2</v>
      </c>
      <c r="L4" s="11">
        <v>1844.48</v>
      </c>
      <c r="M4" s="11">
        <f>L4/H4</f>
        <v>204.94222222222223</v>
      </c>
      <c r="N4" s="12">
        <f>L4/H4*I4</f>
        <v>102.47111111111111</v>
      </c>
      <c r="O4" s="12">
        <v>377.99631578947367</v>
      </c>
      <c r="P4" s="32">
        <f>O4/3.78</f>
        <v>99.999025341130604</v>
      </c>
      <c r="Q4" s="30">
        <f>P4/F4</f>
        <v>0.22222005631362357</v>
      </c>
      <c r="R4" s="4">
        <v>700</v>
      </c>
    </row>
    <row r="5" spans="1:18">
      <c r="A5" s="46">
        <v>40067</v>
      </c>
      <c r="B5" s="48">
        <v>280</v>
      </c>
      <c r="C5" s="48">
        <v>99</v>
      </c>
      <c r="D5" s="48">
        <v>50</v>
      </c>
      <c r="E5" s="48">
        <v>0</v>
      </c>
      <c r="F5" s="48">
        <f>SUM(B5:E5)</f>
        <v>429</v>
      </c>
      <c r="G5" s="8"/>
      <c r="H5" s="9">
        <v>6</v>
      </c>
      <c r="I5" s="10">
        <v>-3</v>
      </c>
      <c r="J5" s="10">
        <f t="shared" ref="J5:J22" si="0">H5-I5</f>
        <v>9</v>
      </c>
      <c r="K5" s="14">
        <f t="shared" ref="K5:K22" si="1">J5/F5</f>
        <v>2.097902097902098E-2</v>
      </c>
      <c r="L5" s="11">
        <v>1215.44</v>
      </c>
      <c r="M5" s="11">
        <f t="shared" ref="M5:M25" si="2">L5/H5</f>
        <v>202.57333333333335</v>
      </c>
      <c r="N5" s="12">
        <f t="shared" ref="N5:N25" si="3">L5/H5*I5</f>
        <v>-607.72</v>
      </c>
      <c r="O5" s="12">
        <v>377.99631578947367</v>
      </c>
      <c r="P5" s="32">
        <f t="shared" ref="P5:P22" si="4">O5/3.78</f>
        <v>99.999025341130604</v>
      </c>
      <c r="Q5" s="30">
        <f t="shared" ref="Q5:Q25" si="5">P5/F5</f>
        <v>0.23309796116813661</v>
      </c>
      <c r="R5" s="4">
        <v>700</v>
      </c>
    </row>
    <row r="6" spans="1:18">
      <c r="A6" s="65">
        <v>40074</v>
      </c>
      <c r="B6" s="66">
        <v>140</v>
      </c>
      <c r="C6" s="66">
        <v>111</v>
      </c>
      <c r="D6" s="66">
        <v>25</v>
      </c>
      <c r="E6" s="66">
        <v>98</v>
      </c>
      <c r="F6" s="66">
        <f>SUM(B6:E6)</f>
        <v>374</v>
      </c>
      <c r="G6" s="8"/>
      <c r="H6" s="9">
        <v>11</v>
      </c>
      <c r="I6" s="10">
        <v>3</v>
      </c>
      <c r="J6" s="10">
        <f t="shared" si="0"/>
        <v>8</v>
      </c>
      <c r="K6" s="8">
        <f t="shared" si="1"/>
        <v>2.1390374331550801E-2</v>
      </c>
      <c r="L6" s="11">
        <v>2173.5300000000002</v>
      </c>
      <c r="M6" s="11">
        <f t="shared" si="2"/>
        <v>197.59363636363639</v>
      </c>
      <c r="N6" s="12">
        <f>L6/H6*I6</f>
        <v>592.78090909090918</v>
      </c>
      <c r="O6" s="12">
        <v>377.99631578947367</v>
      </c>
      <c r="P6" s="32">
        <f t="shared" si="4"/>
        <v>99.999025341130604</v>
      </c>
      <c r="Q6" s="30">
        <f t="shared" si="5"/>
        <v>0.26737707310462727</v>
      </c>
      <c r="R6" s="4">
        <v>700</v>
      </c>
    </row>
    <row r="7" spans="1:18">
      <c r="A7" s="13">
        <v>40081</v>
      </c>
      <c r="B7" s="8">
        <v>98</v>
      </c>
      <c r="C7" s="8">
        <v>62</v>
      </c>
      <c r="D7" s="8">
        <v>22</v>
      </c>
      <c r="E7" s="8">
        <v>116</v>
      </c>
      <c r="F7" s="8">
        <f t="shared" ref="F7:F21" si="6">SUM(B7:E7)</f>
        <v>298</v>
      </c>
      <c r="G7" s="8"/>
      <c r="H7" s="9">
        <v>7</v>
      </c>
      <c r="I7" s="10">
        <v>3.5</v>
      </c>
      <c r="J7" s="10">
        <f t="shared" si="0"/>
        <v>3.5</v>
      </c>
      <c r="K7" s="8">
        <f t="shared" si="1"/>
        <v>1.1744966442953021E-2</v>
      </c>
      <c r="L7" s="15">
        <v>1457.11</v>
      </c>
      <c r="M7" s="11">
        <f t="shared" si="2"/>
        <v>208.15857142857141</v>
      </c>
      <c r="N7" s="12">
        <f t="shared" si="3"/>
        <v>728.55499999999995</v>
      </c>
      <c r="O7" s="12">
        <v>377.99631578947367</v>
      </c>
      <c r="P7" s="32">
        <f t="shared" si="4"/>
        <v>99.999025341130604</v>
      </c>
      <c r="Q7" s="30">
        <f t="shared" si="5"/>
        <v>0.33556719913131078</v>
      </c>
      <c r="R7" s="4">
        <v>700</v>
      </c>
    </row>
    <row r="8" spans="1:18">
      <c r="A8" s="22">
        <v>40088</v>
      </c>
      <c r="B8" s="239">
        <v>113</v>
      </c>
      <c r="C8" s="239">
        <v>155</v>
      </c>
      <c r="D8" s="239">
        <v>52</v>
      </c>
      <c r="E8" s="239">
        <v>127</v>
      </c>
      <c r="F8" s="239">
        <f t="shared" si="6"/>
        <v>447</v>
      </c>
      <c r="G8" s="8"/>
      <c r="H8" s="9">
        <v>6</v>
      </c>
      <c r="I8" s="10">
        <v>0</v>
      </c>
      <c r="J8" s="10">
        <f t="shared" si="0"/>
        <v>6</v>
      </c>
      <c r="K8" s="8">
        <f t="shared" si="1"/>
        <v>1.3422818791946308E-2</v>
      </c>
      <c r="L8" s="16">
        <v>1205.68</v>
      </c>
      <c r="M8" s="11">
        <f t="shared" si="2"/>
        <v>200.94666666666669</v>
      </c>
      <c r="N8" s="12">
        <f t="shared" si="3"/>
        <v>0</v>
      </c>
      <c r="O8" s="12">
        <v>377.99631578947367</v>
      </c>
      <c r="P8" s="32">
        <f t="shared" si="4"/>
        <v>99.999025341130604</v>
      </c>
      <c r="Q8" s="30">
        <f t="shared" si="5"/>
        <v>0.2237114660875405</v>
      </c>
      <c r="R8" s="4">
        <v>700</v>
      </c>
    </row>
    <row r="9" spans="1:18">
      <c r="A9" s="22" t="s">
        <v>12</v>
      </c>
      <c r="B9" s="239">
        <v>53</v>
      </c>
      <c r="C9" s="239">
        <v>69</v>
      </c>
      <c r="D9" s="239">
        <v>19</v>
      </c>
      <c r="E9" s="239">
        <v>10</v>
      </c>
      <c r="F9" s="239">
        <f t="shared" si="6"/>
        <v>151</v>
      </c>
      <c r="G9" s="8"/>
      <c r="H9" s="9">
        <v>7</v>
      </c>
      <c r="I9" s="10">
        <v>2</v>
      </c>
      <c r="J9" s="10">
        <f t="shared" si="0"/>
        <v>5</v>
      </c>
      <c r="K9" s="8">
        <f t="shared" si="1"/>
        <v>3.3112582781456956E-2</v>
      </c>
      <c r="L9" s="16">
        <v>1332.5</v>
      </c>
      <c r="M9" s="11">
        <f t="shared" si="2"/>
        <v>190.35714285714286</v>
      </c>
      <c r="N9" s="12">
        <f t="shared" si="3"/>
        <v>380.71428571428572</v>
      </c>
      <c r="O9" s="12">
        <v>377.99631578947367</v>
      </c>
      <c r="P9" s="32">
        <f t="shared" si="4"/>
        <v>99.999025341130604</v>
      </c>
      <c r="Q9" s="30">
        <f t="shared" si="5"/>
        <v>0.66224520093463979</v>
      </c>
      <c r="R9" s="4">
        <v>700</v>
      </c>
    </row>
    <row r="10" spans="1:18">
      <c r="A10" s="124">
        <v>40109</v>
      </c>
      <c r="B10" s="125">
        <v>85</v>
      </c>
      <c r="C10" s="125">
        <v>40</v>
      </c>
      <c r="D10" s="125">
        <v>39</v>
      </c>
      <c r="E10" s="125">
        <v>83</v>
      </c>
      <c r="F10" s="125">
        <f t="shared" si="6"/>
        <v>247</v>
      </c>
      <c r="G10" s="8"/>
      <c r="H10" s="9">
        <v>5</v>
      </c>
      <c r="I10" s="10"/>
      <c r="J10" s="10">
        <f t="shared" si="0"/>
        <v>5</v>
      </c>
      <c r="K10" s="8">
        <f t="shared" si="1"/>
        <v>2.0242914979757085E-2</v>
      </c>
      <c r="L10" s="17">
        <v>804.88</v>
      </c>
      <c r="M10" s="11">
        <f t="shared" si="2"/>
        <v>160.976</v>
      </c>
      <c r="N10" s="12">
        <f t="shared" si="3"/>
        <v>0</v>
      </c>
      <c r="O10" s="12">
        <v>377.99631578947367</v>
      </c>
      <c r="P10" s="32">
        <f t="shared" si="4"/>
        <v>99.999025341130604</v>
      </c>
      <c r="Q10" s="30">
        <f t="shared" si="5"/>
        <v>0.40485435360781619</v>
      </c>
      <c r="R10" s="4">
        <v>700</v>
      </c>
    </row>
    <row r="11" spans="1:18">
      <c r="A11" s="22">
        <v>40116</v>
      </c>
      <c r="B11" s="239">
        <v>135</v>
      </c>
      <c r="C11" s="239">
        <v>60</v>
      </c>
      <c r="D11" s="239">
        <v>76</v>
      </c>
      <c r="E11" s="239">
        <v>71</v>
      </c>
      <c r="F11" s="239">
        <f t="shared" si="6"/>
        <v>342</v>
      </c>
      <c r="G11" s="8"/>
      <c r="H11" s="9">
        <v>6</v>
      </c>
      <c r="I11" s="10"/>
      <c r="J11" s="10">
        <f t="shared" si="0"/>
        <v>6</v>
      </c>
      <c r="K11" s="8">
        <f t="shared" si="1"/>
        <v>1.7543859649122806E-2</v>
      </c>
      <c r="L11" s="16">
        <v>1200.24</v>
      </c>
      <c r="M11" s="11">
        <f t="shared" si="2"/>
        <v>200.04</v>
      </c>
      <c r="N11" s="12">
        <f t="shared" si="3"/>
        <v>0</v>
      </c>
      <c r="O11" s="12">
        <v>377.99631578947367</v>
      </c>
      <c r="P11" s="32">
        <f t="shared" si="4"/>
        <v>99.999025341130604</v>
      </c>
      <c r="Q11" s="30">
        <f t="shared" si="5"/>
        <v>0.2923948109389784</v>
      </c>
      <c r="R11" s="4">
        <v>700</v>
      </c>
    </row>
    <row r="12" spans="1:18">
      <c r="A12" s="13">
        <v>40123</v>
      </c>
      <c r="B12" s="8">
        <v>147</v>
      </c>
      <c r="C12" s="8">
        <v>43</v>
      </c>
      <c r="D12" s="8">
        <v>58</v>
      </c>
      <c r="E12" s="8">
        <v>94</v>
      </c>
      <c r="F12" s="8">
        <f t="shared" si="6"/>
        <v>342</v>
      </c>
      <c r="G12" s="8"/>
      <c r="H12" s="9">
        <v>7</v>
      </c>
      <c r="I12" s="10">
        <v>0</v>
      </c>
      <c r="J12" s="10">
        <f t="shared" si="0"/>
        <v>7</v>
      </c>
      <c r="K12" s="8">
        <f t="shared" si="1"/>
        <v>2.046783625730994E-2</v>
      </c>
      <c r="L12" s="16">
        <v>1346.5</v>
      </c>
      <c r="M12" s="11">
        <f t="shared" si="2"/>
        <v>192.35714285714286</v>
      </c>
      <c r="N12" s="12">
        <f t="shared" si="3"/>
        <v>0</v>
      </c>
      <c r="O12" s="12">
        <v>377.99631578947367</v>
      </c>
      <c r="P12" s="32">
        <f t="shared" si="4"/>
        <v>99.999025341130604</v>
      </c>
      <c r="Q12" s="30">
        <f t="shared" si="5"/>
        <v>0.2923948109389784</v>
      </c>
      <c r="R12" s="4">
        <v>700</v>
      </c>
    </row>
    <row r="13" spans="1:18">
      <c r="A13" s="65">
        <v>40130</v>
      </c>
      <c r="B13" s="66">
        <v>61</v>
      </c>
      <c r="C13" s="66">
        <v>58</v>
      </c>
      <c r="D13" s="66">
        <v>38</v>
      </c>
      <c r="E13" s="66">
        <v>33</v>
      </c>
      <c r="F13" s="66">
        <f t="shared" si="6"/>
        <v>190</v>
      </c>
      <c r="G13" s="8"/>
      <c r="H13" s="9">
        <v>7</v>
      </c>
      <c r="I13" s="10"/>
      <c r="J13" s="10">
        <f t="shared" si="0"/>
        <v>7</v>
      </c>
      <c r="K13" s="8">
        <f t="shared" si="1"/>
        <v>3.6842105263157891E-2</v>
      </c>
      <c r="L13" s="18">
        <v>1336.5</v>
      </c>
      <c r="M13" s="11">
        <f t="shared" si="2"/>
        <v>190.92857142857142</v>
      </c>
      <c r="N13" s="12">
        <f t="shared" si="3"/>
        <v>0</v>
      </c>
      <c r="O13" s="12">
        <v>377.99631578947367</v>
      </c>
      <c r="P13" s="32">
        <f t="shared" si="4"/>
        <v>99.999025341130604</v>
      </c>
      <c r="Q13" s="30">
        <f t="shared" si="5"/>
        <v>0.52631065969016111</v>
      </c>
      <c r="R13" s="4">
        <v>700</v>
      </c>
    </row>
    <row r="14" spans="1:18">
      <c r="A14" s="13">
        <v>40137</v>
      </c>
      <c r="B14" s="8">
        <v>93</v>
      </c>
      <c r="C14" s="8">
        <v>57</v>
      </c>
      <c r="D14" s="8">
        <v>23</v>
      </c>
      <c r="E14" s="8">
        <v>43</v>
      </c>
      <c r="F14" s="8">
        <f t="shared" si="6"/>
        <v>216</v>
      </c>
      <c r="G14" s="8"/>
      <c r="H14" s="9">
        <v>6</v>
      </c>
      <c r="I14" s="10"/>
      <c r="J14" s="10">
        <f t="shared" si="0"/>
        <v>6</v>
      </c>
      <c r="K14" s="8">
        <f t="shared" si="1"/>
        <v>2.7777777777777776E-2</v>
      </c>
      <c r="L14" s="16">
        <v>1156.5</v>
      </c>
      <c r="M14" s="11">
        <f t="shared" si="2"/>
        <v>192.75</v>
      </c>
      <c r="N14" s="12">
        <f t="shared" si="3"/>
        <v>0</v>
      </c>
      <c r="O14" s="12">
        <v>377.99631578947367</v>
      </c>
      <c r="P14" s="32">
        <f t="shared" si="4"/>
        <v>99.999025341130604</v>
      </c>
      <c r="Q14" s="30">
        <f t="shared" si="5"/>
        <v>0.46295845065338243</v>
      </c>
      <c r="R14" s="4">
        <v>700</v>
      </c>
    </row>
    <row r="15" spans="1:18">
      <c r="A15" s="13">
        <v>40151</v>
      </c>
      <c r="B15" s="8">
        <v>81</v>
      </c>
      <c r="C15" s="8">
        <v>72</v>
      </c>
      <c r="D15" s="8">
        <v>33</v>
      </c>
      <c r="E15" s="8">
        <v>126</v>
      </c>
      <c r="F15" s="8">
        <f t="shared" si="6"/>
        <v>312</v>
      </c>
      <c r="G15" s="8"/>
      <c r="H15" s="9">
        <v>7</v>
      </c>
      <c r="I15" s="10"/>
      <c r="J15" s="10">
        <f t="shared" si="0"/>
        <v>7</v>
      </c>
      <c r="K15" s="8">
        <f t="shared" si="1"/>
        <v>2.2435897435897436E-2</v>
      </c>
      <c r="L15" s="16">
        <v>1348.79</v>
      </c>
      <c r="M15" s="11">
        <f t="shared" si="2"/>
        <v>192.68428571428572</v>
      </c>
      <c r="N15" s="12">
        <f t="shared" si="3"/>
        <v>0</v>
      </c>
      <c r="O15" s="12">
        <v>377.99631578947367</v>
      </c>
      <c r="P15" s="32">
        <f t="shared" si="4"/>
        <v>99.999025341130604</v>
      </c>
      <c r="Q15" s="30">
        <f t="shared" si="5"/>
        <v>0.32050969660618783</v>
      </c>
      <c r="R15" s="4">
        <v>700</v>
      </c>
    </row>
    <row r="16" spans="1:18">
      <c r="A16" s="46">
        <v>39849</v>
      </c>
      <c r="B16" s="47">
        <v>131</v>
      </c>
      <c r="C16" s="47">
        <v>76</v>
      </c>
      <c r="D16" s="47">
        <v>28</v>
      </c>
      <c r="E16" s="47">
        <v>30</v>
      </c>
      <c r="F16" s="48">
        <f t="shared" si="6"/>
        <v>265</v>
      </c>
      <c r="G16" s="8"/>
      <c r="H16" s="9">
        <v>8</v>
      </c>
      <c r="I16" s="10"/>
      <c r="J16" s="10">
        <f t="shared" si="0"/>
        <v>8</v>
      </c>
      <c r="K16" s="8">
        <f t="shared" si="1"/>
        <v>3.0188679245283019E-2</v>
      </c>
      <c r="L16" s="16">
        <v>1544.44</v>
      </c>
      <c r="M16" s="11">
        <f t="shared" si="2"/>
        <v>193.05500000000001</v>
      </c>
      <c r="N16" s="12">
        <f t="shared" si="3"/>
        <v>0</v>
      </c>
      <c r="O16" s="12">
        <v>377.99631578947367</v>
      </c>
      <c r="P16" s="32">
        <f t="shared" si="4"/>
        <v>99.999025341130604</v>
      </c>
      <c r="Q16" s="30">
        <f t="shared" si="5"/>
        <v>0.37735481260803999</v>
      </c>
      <c r="R16" s="4">
        <v>700</v>
      </c>
    </row>
    <row r="17" spans="1:18">
      <c r="A17" s="126">
        <v>39856</v>
      </c>
      <c r="B17" s="127">
        <v>83</v>
      </c>
      <c r="C17" s="127">
        <v>52</v>
      </c>
      <c r="D17" s="127">
        <v>61</v>
      </c>
      <c r="E17" s="127">
        <v>55</v>
      </c>
      <c r="F17" s="127">
        <f t="shared" si="6"/>
        <v>251</v>
      </c>
      <c r="G17" s="8"/>
      <c r="H17" s="9">
        <v>6</v>
      </c>
      <c r="I17" s="10"/>
      <c r="J17" s="10">
        <f t="shared" si="0"/>
        <v>6</v>
      </c>
      <c r="K17" s="8">
        <f t="shared" si="1"/>
        <v>2.3904382470119521E-2</v>
      </c>
      <c r="L17" s="16">
        <v>976.49</v>
      </c>
      <c r="M17" s="11">
        <f t="shared" si="2"/>
        <v>162.74833333333333</v>
      </c>
      <c r="N17" s="12">
        <f t="shared" si="3"/>
        <v>0</v>
      </c>
      <c r="O17" s="12">
        <v>377.99631578947367</v>
      </c>
      <c r="P17" s="32">
        <f t="shared" si="4"/>
        <v>99.999025341130604</v>
      </c>
      <c r="Q17" s="30">
        <f t="shared" si="5"/>
        <v>0.39840249139892669</v>
      </c>
      <c r="R17" s="4">
        <v>700</v>
      </c>
    </row>
    <row r="18" spans="1:18">
      <c r="A18" s="13">
        <v>39863</v>
      </c>
      <c r="B18" s="8">
        <v>100</v>
      </c>
      <c r="C18" s="8">
        <v>59</v>
      </c>
      <c r="D18" s="8">
        <v>42</v>
      </c>
      <c r="E18" s="8">
        <v>72</v>
      </c>
      <c r="F18" s="8">
        <f t="shared" si="6"/>
        <v>273</v>
      </c>
      <c r="G18" s="8"/>
      <c r="H18" s="9">
        <v>7</v>
      </c>
      <c r="I18" s="10"/>
      <c r="J18" s="10">
        <f t="shared" si="0"/>
        <v>7</v>
      </c>
      <c r="K18" s="8">
        <f t="shared" si="1"/>
        <v>2.564102564102564E-2</v>
      </c>
      <c r="L18" s="16">
        <v>1316.5</v>
      </c>
      <c r="M18" s="11">
        <f t="shared" si="2"/>
        <v>188.07142857142858</v>
      </c>
      <c r="N18" s="12">
        <f t="shared" si="3"/>
        <v>0</v>
      </c>
      <c r="O18" s="12">
        <v>377.99631578947367</v>
      </c>
      <c r="P18" s="32">
        <f t="shared" si="4"/>
        <v>99.999025341130604</v>
      </c>
      <c r="Q18" s="30">
        <f t="shared" si="5"/>
        <v>0.36629679612135752</v>
      </c>
      <c r="R18" s="4">
        <v>700</v>
      </c>
    </row>
    <row r="19" spans="1:18">
      <c r="A19" s="13">
        <v>39870</v>
      </c>
      <c r="B19" s="8">
        <v>105</v>
      </c>
      <c r="C19" s="8">
        <v>77</v>
      </c>
      <c r="D19" s="8">
        <v>34</v>
      </c>
      <c r="E19" s="8">
        <v>70</v>
      </c>
      <c r="F19" s="8">
        <f t="shared" si="6"/>
        <v>286</v>
      </c>
      <c r="G19" s="8"/>
      <c r="H19" s="9">
        <v>7</v>
      </c>
      <c r="I19" s="10">
        <v>1.75</v>
      </c>
      <c r="J19" s="10">
        <f t="shared" si="0"/>
        <v>5.25</v>
      </c>
      <c r="K19" s="8">
        <f t="shared" si="1"/>
        <v>1.8356643356643356E-2</v>
      </c>
      <c r="L19" s="11">
        <v>1373.08</v>
      </c>
      <c r="M19" s="11">
        <f t="shared" si="2"/>
        <v>196.15428571428569</v>
      </c>
      <c r="N19" s="12">
        <f t="shared" si="3"/>
        <v>343.27</v>
      </c>
      <c r="O19" s="12">
        <v>377.99631578947367</v>
      </c>
      <c r="P19" s="32">
        <f t="shared" si="4"/>
        <v>99.999025341130604</v>
      </c>
      <c r="Q19" s="30">
        <f t="shared" si="5"/>
        <v>0.3496469417522049</v>
      </c>
      <c r="R19" s="4">
        <v>700</v>
      </c>
    </row>
    <row r="20" spans="1:18">
      <c r="A20" s="13">
        <v>39877</v>
      </c>
      <c r="B20" s="8">
        <v>100</v>
      </c>
      <c r="C20" s="8">
        <v>51</v>
      </c>
      <c r="D20" s="8">
        <v>36</v>
      </c>
      <c r="E20" s="8">
        <v>24</v>
      </c>
      <c r="F20" s="8">
        <f t="shared" si="6"/>
        <v>211</v>
      </c>
      <c r="G20" s="8"/>
      <c r="H20" s="9">
        <v>7</v>
      </c>
      <c r="I20" s="10">
        <v>0</v>
      </c>
      <c r="J20" s="10">
        <f t="shared" si="0"/>
        <v>7</v>
      </c>
      <c r="K20" s="8">
        <f t="shared" si="1"/>
        <v>3.3175355450236969E-2</v>
      </c>
      <c r="L20" s="16">
        <v>1316.5</v>
      </c>
      <c r="M20" s="11">
        <f t="shared" si="2"/>
        <v>188.07142857142858</v>
      </c>
      <c r="N20" s="12">
        <f t="shared" si="3"/>
        <v>0</v>
      </c>
      <c r="O20" s="12">
        <v>377.99631578947367</v>
      </c>
      <c r="P20" s="32">
        <f t="shared" si="4"/>
        <v>99.999025341130604</v>
      </c>
      <c r="Q20" s="30">
        <f t="shared" si="5"/>
        <v>0.47392903005275167</v>
      </c>
      <c r="R20" s="4">
        <v>700</v>
      </c>
    </row>
    <row r="21" spans="1:18">
      <c r="A21" s="13">
        <v>39898</v>
      </c>
      <c r="B21" s="8">
        <v>99</v>
      </c>
      <c r="C21" s="8">
        <v>52</v>
      </c>
      <c r="D21" s="8">
        <v>43</v>
      </c>
      <c r="E21" s="8">
        <v>46</v>
      </c>
      <c r="F21" s="8">
        <f t="shared" si="6"/>
        <v>240</v>
      </c>
      <c r="G21" s="8"/>
      <c r="H21" s="9">
        <v>7</v>
      </c>
      <c r="I21" s="10">
        <v>2</v>
      </c>
      <c r="J21" s="10">
        <f t="shared" si="0"/>
        <v>5</v>
      </c>
      <c r="K21" s="8">
        <f t="shared" si="1"/>
        <v>2.0833333333333332E-2</v>
      </c>
      <c r="L21" s="16">
        <v>1256.5</v>
      </c>
      <c r="M21" s="11">
        <f t="shared" si="2"/>
        <v>179.5</v>
      </c>
      <c r="N21" s="12">
        <f t="shared" si="3"/>
        <v>359</v>
      </c>
      <c r="O21" s="12">
        <v>377.99631578947367</v>
      </c>
      <c r="P21" s="32">
        <f t="shared" si="4"/>
        <v>99.999025341130604</v>
      </c>
      <c r="Q21" s="30">
        <f t="shared" si="5"/>
        <v>0.41666260558804419</v>
      </c>
      <c r="R21" s="4">
        <v>700</v>
      </c>
    </row>
    <row r="22" spans="1:18">
      <c r="A22" s="13">
        <v>39905</v>
      </c>
      <c r="B22" s="19">
        <v>104</v>
      </c>
      <c r="C22" s="19">
        <v>54</v>
      </c>
      <c r="D22" s="19">
        <v>31</v>
      </c>
      <c r="E22" s="19">
        <v>29</v>
      </c>
      <c r="F22" s="19">
        <f>SUM(B22:E22)</f>
        <v>218</v>
      </c>
      <c r="G22" s="19"/>
      <c r="H22" s="19">
        <v>6</v>
      </c>
      <c r="I22" s="20">
        <v>-1</v>
      </c>
      <c r="J22" s="20">
        <f t="shared" si="0"/>
        <v>7</v>
      </c>
      <c r="K22" s="19">
        <f t="shared" si="1"/>
        <v>3.2110091743119268E-2</v>
      </c>
      <c r="L22" s="21">
        <v>1001.24</v>
      </c>
      <c r="M22" s="11">
        <f t="shared" si="2"/>
        <v>166.87333333333333</v>
      </c>
      <c r="N22" s="21">
        <f>L22/H22*I22</f>
        <v>-166.87333333333333</v>
      </c>
      <c r="O22" s="12">
        <v>377.99631578947367</v>
      </c>
      <c r="P22" s="32">
        <f t="shared" si="4"/>
        <v>99.999025341130604</v>
      </c>
      <c r="Q22" s="30">
        <f t="shared" si="5"/>
        <v>0.45871112541803027</v>
      </c>
      <c r="R22" s="4">
        <v>700</v>
      </c>
    </row>
    <row r="23" spans="1:18">
      <c r="A23" s="113">
        <v>39912</v>
      </c>
      <c r="B23" s="114">
        <v>75</v>
      </c>
      <c r="C23" s="114">
        <v>59</v>
      </c>
      <c r="D23" s="114">
        <v>29</v>
      </c>
      <c r="E23" s="114">
        <v>19</v>
      </c>
      <c r="F23" s="114">
        <f>SUM(B23:E23)</f>
        <v>182</v>
      </c>
      <c r="G23" s="19"/>
      <c r="H23" s="19">
        <v>7</v>
      </c>
      <c r="I23" s="19"/>
      <c r="J23" s="10">
        <f>H23-I23</f>
        <v>7</v>
      </c>
      <c r="K23" s="8">
        <f>J23/F23</f>
        <v>3.8461538461538464E-2</v>
      </c>
      <c r="L23" s="21">
        <v>1156.5</v>
      </c>
      <c r="M23" s="11">
        <f t="shared" si="2"/>
        <v>165.21428571428572</v>
      </c>
      <c r="N23" s="12">
        <f t="shared" si="3"/>
        <v>0</v>
      </c>
      <c r="O23" s="12">
        <v>377.99631578947401</v>
      </c>
      <c r="P23" s="32">
        <f>O23/3.78</f>
        <v>99.99902534113069</v>
      </c>
      <c r="Q23" s="30">
        <f t="shared" si="5"/>
        <v>0.54944519418203674</v>
      </c>
      <c r="R23" s="4">
        <v>700</v>
      </c>
    </row>
    <row r="24" spans="1:18">
      <c r="A24" s="22">
        <v>39919</v>
      </c>
      <c r="B24" s="19">
        <v>80</v>
      </c>
      <c r="C24" s="19">
        <v>36</v>
      </c>
      <c r="D24" s="19">
        <v>45</v>
      </c>
      <c r="E24" s="19">
        <v>43</v>
      </c>
      <c r="F24" s="19">
        <f>SUM(B24:E24)</f>
        <v>204</v>
      </c>
      <c r="G24" s="19"/>
      <c r="H24" s="19">
        <v>7</v>
      </c>
      <c r="I24" s="19"/>
      <c r="J24" s="10">
        <f>H24-I24</f>
        <v>7</v>
      </c>
      <c r="K24" s="8">
        <f>J24/F24</f>
        <v>3.4313725490196081E-2</v>
      </c>
      <c r="L24" s="21">
        <v>1156.5</v>
      </c>
      <c r="M24" s="11">
        <f t="shared" si="2"/>
        <v>165.21428571428572</v>
      </c>
      <c r="N24" s="12">
        <f t="shared" si="3"/>
        <v>0</v>
      </c>
      <c r="O24" s="12">
        <v>377.99631578947401</v>
      </c>
      <c r="P24" s="32">
        <f>O24/3.78</f>
        <v>99.99902534113069</v>
      </c>
      <c r="Q24" s="30">
        <f t="shared" si="5"/>
        <v>0.4901913006918171</v>
      </c>
      <c r="R24" s="4">
        <v>700</v>
      </c>
    </row>
    <row r="25" spans="1:18">
      <c r="A25" s="13">
        <v>39926</v>
      </c>
      <c r="B25" s="19">
        <v>76</v>
      </c>
      <c r="C25" s="19">
        <v>37</v>
      </c>
      <c r="D25" s="19">
        <v>23</v>
      </c>
      <c r="E25" s="19">
        <v>37</v>
      </c>
      <c r="F25" s="19">
        <f>SUM(B25:E25)</f>
        <v>173</v>
      </c>
      <c r="G25" s="19"/>
      <c r="H25" s="19">
        <v>8</v>
      </c>
      <c r="I25" s="19">
        <v>3</v>
      </c>
      <c r="J25" s="20">
        <f>H25-I25</f>
        <v>5</v>
      </c>
      <c r="K25" s="19">
        <f>J25/F25</f>
        <v>2.8901734104046242E-2</v>
      </c>
      <c r="L25" s="21">
        <v>1476.5</v>
      </c>
      <c r="M25" s="11">
        <f t="shared" si="2"/>
        <v>184.5625</v>
      </c>
      <c r="N25" s="12">
        <f t="shared" si="3"/>
        <v>553.6875</v>
      </c>
      <c r="O25" s="12">
        <v>377.99631578947401</v>
      </c>
      <c r="P25" s="32">
        <f>O25/3.78</f>
        <v>99.99902534113069</v>
      </c>
      <c r="Q25" s="30">
        <f t="shared" si="5"/>
        <v>0.5780290482146283</v>
      </c>
      <c r="R25" s="4">
        <v>700</v>
      </c>
    </row>
    <row r="26" spans="1:18">
      <c r="A26" s="13">
        <v>39933</v>
      </c>
      <c r="B26" s="19"/>
      <c r="C26" s="19"/>
      <c r="D26" s="19"/>
      <c r="E26" s="19"/>
      <c r="F26" s="19"/>
      <c r="G26" s="19"/>
      <c r="H26" s="19"/>
      <c r="I26" s="19"/>
      <c r="J26" s="19">
        <v>10</v>
      </c>
      <c r="K26" s="19"/>
      <c r="L26" s="21">
        <f>M27*J26</f>
        <v>1886.9978340548341</v>
      </c>
      <c r="M26" s="11"/>
      <c r="N26" s="12"/>
      <c r="O26" s="12">
        <v>377.99631578947401</v>
      </c>
      <c r="P26" s="32"/>
      <c r="Q26" s="30"/>
      <c r="R26" s="4">
        <v>700</v>
      </c>
    </row>
    <row r="27" spans="1:18">
      <c r="A27" s="23" t="s">
        <v>4</v>
      </c>
      <c r="B27" s="24">
        <f>AVERAGE(B5:B26)</f>
        <v>106.61904761904762</v>
      </c>
      <c r="C27" s="24">
        <f>AVERAGE(C5:C26)</f>
        <v>65.666666666666671</v>
      </c>
      <c r="D27" s="24">
        <f>AVERAGE(D5:D26)</f>
        <v>38.428571428571431</v>
      </c>
      <c r="E27" s="24">
        <f>AVERAGE(E5:E26)</f>
        <v>58.38095238095238</v>
      </c>
      <c r="F27" s="24">
        <f>AVERAGE(F4:F26)</f>
        <v>277.31818181818181</v>
      </c>
      <c r="G27" s="24">
        <f>SUMPRODUCT(B27:E27,$B$51:$E$51)</f>
        <v>533.65952380952376</v>
      </c>
      <c r="H27" s="24">
        <f>AVERAGE(H4:H25)</f>
        <v>7</v>
      </c>
      <c r="I27" s="25">
        <f t="shared" ref="I27:N27" si="7">AVERAGE(I4:I22)</f>
        <v>0.79545454545454541</v>
      </c>
      <c r="J27" s="26">
        <f t="shared" si="7"/>
        <v>6.4868421052631575</v>
      </c>
      <c r="K27" s="27">
        <f t="shared" si="7"/>
        <v>2.3634660779926365E-2</v>
      </c>
      <c r="L27" s="28">
        <f>AVERAGE(L4:L23)</f>
        <v>1318.1700000000003</v>
      </c>
      <c r="M27" s="28">
        <f>AVERAGE(M4:M23)</f>
        <v>188.6997834054834</v>
      </c>
      <c r="N27" s="25">
        <f t="shared" si="7"/>
        <v>91.168314346472229</v>
      </c>
      <c r="O27" s="97">
        <f>O4/P4</f>
        <v>3.78</v>
      </c>
      <c r="P27" s="37">
        <v>100</v>
      </c>
      <c r="Q27" s="27">
        <f>AVERAGE(Q4:Q22)</f>
        <v>0.37287608116393361</v>
      </c>
    </row>
    <row r="28" spans="1:18">
      <c r="A28" s="3" t="s">
        <v>5</v>
      </c>
      <c r="B28" s="4">
        <f>MEDIAN(B5:B25)</f>
        <v>99</v>
      </c>
      <c r="C28" s="4">
        <f>MEDIAN(C5:C25)</f>
        <v>59</v>
      </c>
      <c r="D28" s="4">
        <f>MEDIAN(D5:D25)</f>
        <v>36</v>
      </c>
      <c r="E28" s="4">
        <f>MEDIAN(E5:E25)</f>
        <v>46</v>
      </c>
      <c r="F28" s="4">
        <f>SUM(B28:E28)</f>
        <v>240</v>
      </c>
      <c r="G28" s="24">
        <f>SUMPRODUCT(B28:E28,$B$51:$E$51)</f>
        <v>483.05</v>
      </c>
      <c r="J28" s="4">
        <f>J27*124</f>
        <v>804.36842105263156</v>
      </c>
      <c r="L28" s="252">
        <f>SUM(L4:L26)</f>
        <v>30883.397834054838</v>
      </c>
      <c r="O28" s="252">
        <f>SUM(O4:O26)</f>
        <v>8693.9152631578963</v>
      </c>
      <c r="P28" s="30">
        <f>P27*4</f>
        <v>400</v>
      </c>
      <c r="R28" s="4">
        <f>SUM(R4:R26)</f>
        <v>16100</v>
      </c>
    </row>
    <row r="29" spans="1:18">
      <c r="A29" s="3" t="s">
        <v>82</v>
      </c>
      <c r="B29" s="36">
        <f>STDEV(B4:B22)</f>
        <v>49.026070162267288</v>
      </c>
      <c r="C29" s="36">
        <f>STDEV(C4:C22)</f>
        <v>27.991186754900415</v>
      </c>
      <c r="D29" s="36">
        <f>STDEV(D4:D22)</f>
        <v>15.189865902758685</v>
      </c>
      <c r="E29" s="36">
        <f>STDEV(E4:E22)</f>
        <v>38.993421600374788</v>
      </c>
      <c r="F29" s="36">
        <f>STDEV(F4:F26)</f>
        <v>88.590758608460447</v>
      </c>
      <c r="G29" s="102"/>
      <c r="P29" s="30"/>
    </row>
    <row r="30" spans="1:18">
      <c r="A30" s="3" t="s">
        <v>34</v>
      </c>
      <c r="B30" s="29">
        <f>B27/$F$27</f>
        <v>0.38446468572677395</v>
      </c>
      <c r="C30" s="29">
        <f>C27/$F$27</f>
        <v>0.23679178276785229</v>
      </c>
      <c r="D30" s="29">
        <f>D27/$F$27</f>
        <v>0.13857213103238347</v>
      </c>
      <c r="E30" s="29">
        <f>E27/$F$27</f>
        <v>0.21051974305539295</v>
      </c>
    </row>
    <row r="31" spans="1:18">
      <c r="B31" s="29"/>
      <c r="C31" s="29"/>
      <c r="D31" s="29"/>
      <c r="E31" s="29"/>
      <c r="F31" s="36">
        <f>STDEV(F5:F22)</f>
        <v>80.107933725390978</v>
      </c>
    </row>
    <row r="32" spans="1:18">
      <c r="A32" s="68" t="s">
        <v>64</v>
      </c>
      <c r="F32" s="33"/>
      <c r="O32" s="36"/>
    </row>
    <row r="33" spans="1:15">
      <c r="A33" s="3" t="s">
        <v>41</v>
      </c>
      <c r="B33" s="29">
        <f>AVERAGE(B6:B15,B17:B26)/$F$33</f>
        <v>0.36877143433528348</v>
      </c>
      <c r="C33" s="29">
        <f>AVERAGE(C6:C15,C17:C26)/$F$33</f>
        <v>0.24288884405890662</v>
      </c>
      <c r="D33" s="29">
        <f>AVERAGE(D6:D15,D17:D26)/$F$33</f>
        <v>0.14706475690942103</v>
      </c>
      <c r="E33" s="29">
        <f>AVERAGE(E6:E15,E17:E26)/$F$33</f>
        <v>0.24127496469638895</v>
      </c>
      <c r="F33" s="36">
        <f>AVERAGE(F6:F15,F17:F26)</f>
        <v>260.89473684210526</v>
      </c>
      <c r="G33" s="36"/>
      <c r="O33" s="4">
        <f>J28/G27</f>
        <v>1.5072689330280378</v>
      </c>
    </row>
    <row r="34" spans="1:15">
      <c r="A34" s="51" t="s">
        <v>42</v>
      </c>
      <c r="B34" s="52">
        <f>AVERAGE(B5,B16)/$F$34</f>
        <v>0.59221902017291062</v>
      </c>
      <c r="C34" s="52">
        <f>AVERAGE(C5,C16)/$F$34</f>
        <v>0.25216138328530258</v>
      </c>
      <c r="D34" s="52">
        <f>AVERAGE(D5,D16)/$F$34</f>
        <v>0.11239193083573487</v>
      </c>
      <c r="E34" s="52">
        <f>AVERAGE(E5,E16)/$F$34</f>
        <v>4.3227665706051875E-2</v>
      </c>
      <c r="F34" s="53">
        <f>AVERAGE(F5,F16)</f>
        <v>347</v>
      </c>
      <c r="G34" s="4" t="s">
        <v>57</v>
      </c>
      <c r="H34" s="30"/>
      <c r="O34" s="30">
        <f>P28/G27</f>
        <v>0.7495415750188501</v>
      </c>
    </row>
    <row r="35" spans="1:15">
      <c r="A35" s="55" t="s">
        <v>58</v>
      </c>
      <c r="B35" s="56"/>
      <c r="C35" s="56"/>
      <c r="D35" s="56"/>
      <c r="E35" s="56"/>
      <c r="F35" s="57">
        <f>AVERAGE(F6,F13,F12)</f>
        <v>302</v>
      </c>
      <c r="H35" s="30"/>
      <c r="O35" s="30"/>
    </row>
    <row r="36" spans="1:15">
      <c r="A36" s="3" t="s">
        <v>59</v>
      </c>
      <c r="B36" s="270"/>
      <c r="C36" s="270"/>
      <c r="D36" s="270"/>
      <c r="E36" s="270"/>
      <c r="F36" s="67">
        <f>AVERAGE(F4,F5,F7:F11,F14:F26)</f>
        <v>273.42105263157896</v>
      </c>
      <c r="H36" s="30"/>
      <c r="O36" s="30">
        <f>SUM(O33:O34)</f>
        <v>2.2568105080468879</v>
      </c>
    </row>
    <row r="37" spans="1:15">
      <c r="A37" s="115" t="s">
        <v>89</v>
      </c>
      <c r="B37" s="116"/>
      <c r="C37" s="116"/>
      <c r="D37" s="116"/>
      <c r="E37" s="116"/>
      <c r="F37" s="117">
        <f>F23</f>
        <v>182</v>
      </c>
      <c r="H37" s="30"/>
      <c r="O37" s="30"/>
    </row>
    <row r="38" spans="1:15">
      <c r="A38" s="3" t="s">
        <v>90</v>
      </c>
      <c r="B38" s="5"/>
      <c r="C38" s="5"/>
      <c r="D38" s="5"/>
      <c r="E38" s="5"/>
      <c r="F38" s="67">
        <f>AVERAGE(F4:F7,F8:F22,F24:F26)</f>
        <v>281.85714285714283</v>
      </c>
      <c r="H38" s="30"/>
      <c r="O38" s="30"/>
    </row>
    <row r="39" spans="1:15">
      <c r="A39" s="128" t="s">
        <v>96</v>
      </c>
      <c r="B39" s="129"/>
      <c r="C39" s="129"/>
      <c r="D39" s="129"/>
      <c r="E39" s="129"/>
      <c r="F39" s="130">
        <f>F17</f>
        <v>251</v>
      </c>
      <c r="H39" s="30"/>
      <c r="O39" s="30"/>
    </row>
    <row r="40" spans="1:15">
      <c r="A40" s="3" t="s">
        <v>97</v>
      </c>
      <c r="B40" s="5"/>
      <c r="C40" s="5"/>
      <c r="D40" s="5"/>
      <c r="E40" s="5"/>
      <c r="F40" s="67">
        <f>AVERAGE(F4:F16,F18:F26)</f>
        <v>278.57142857142856</v>
      </c>
      <c r="H40" s="30"/>
      <c r="O40" s="30"/>
    </row>
    <row r="41" spans="1:15">
      <c r="A41" s="121" t="s">
        <v>94</v>
      </c>
      <c r="B41" s="122"/>
      <c r="C41" s="122"/>
      <c r="D41" s="122"/>
      <c r="E41" s="122"/>
      <c r="F41" s="123">
        <f>F10</f>
        <v>247</v>
      </c>
      <c r="H41" s="30"/>
      <c r="O41" s="30"/>
    </row>
    <row r="42" spans="1:15">
      <c r="A42" s="3" t="s">
        <v>95</v>
      </c>
      <c r="B42" s="5"/>
      <c r="C42" s="5"/>
      <c r="D42" s="5"/>
      <c r="E42" s="5"/>
      <c r="F42" s="67">
        <f>AVERAGE(F4:F9,F11:F26)</f>
        <v>278.76190476190476</v>
      </c>
      <c r="H42" s="30"/>
      <c r="O42" s="30"/>
    </row>
    <row r="43" spans="1:15">
      <c r="A43" s="128" t="s">
        <v>138</v>
      </c>
      <c r="B43" s="129"/>
      <c r="C43" s="129"/>
      <c r="D43" s="129"/>
      <c r="E43" s="129"/>
      <c r="F43" s="130">
        <f>AVERAGE(F4:F5)</f>
        <v>439.5</v>
      </c>
      <c r="H43" s="30"/>
      <c r="O43" s="30"/>
    </row>
    <row r="44" spans="1:15">
      <c r="A44" s="3" t="s">
        <v>139</v>
      </c>
      <c r="B44" s="5"/>
      <c r="C44" s="5"/>
      <c r="D44" s="5"/>
      <c r="E44" s="5"/>
      <c r="F44" s="67">
        <f>AVERAGE(F6:F26)</f>
        <v>261.10000000000002</v>
      </c>
      <c r="H44" s="30"/>
      <c r="O44" s="30"/>
    </row>
    <row r="45" spans="1:15">
      <c r="B45" s="270" t="s">
        <v>32</v>
      </c>
      <c r="C45" s="270"/>
      <c r="D45" s="270"/>
      <c r="E45" s="270"/>
      <c r="F45" s="5"/>
      <c r="G45" s="30"/>
      <c r="H45" s="30"/>
    </row>
    <row r="46" spans="1:15">
      <c r="A46" s="3" t="s">
        <v>35</v>
      </c>
      <c r="B46" s="7" t="s">
        <v>0</v>
      </c>
      <c r="C46" s="5" t="s">
        <v>1</v>
      </c>
      <c r="D46" s="5" t="s">
        <v>2</v>
      </c>
      <c r="E46" s="5" t="s">
        <v>3</v>
      </c>
      <c r="G46" s="30"/>
      <c r="H46" s="30"/>
    </row>
    <row r="47" spans="1:15">
      <c r="A47" s="35">
        <v>1</v>
      </c>
      <c r="B47" s="29">
        <v>0.3</v>
      </c>
      <c r="C47" s="34">
        <v>0.15</v>
      </c>
      <c r="D47" s="34">
        <v>0.2</v>
      </c>
      <c r="E47" s="34">
        <v>1</v>
      </c>
      <c r="G47" s="30"/>
      <c r="H47" s="30"/>
    </row>
    <row r="48" spans="1:15">
      <c r="A48" s="35">
        <v>2</v>
      </c>
      <c r="B48" s="34">
        <v>0.3</v>
      </c>
      <c r="C48" s="34">
        <v>0.25</v>
      </c>
      <c r="D48" s="34">
        <v>0.8</v>
      </c>
      <c r="E48" s="34">
        <v>0</v>
      </c>
      <c r="G48" s="30"/>
      <c r="H48" s="30"/>
    </row>
    <row r="49" spans="1:9">
      <c r="A49" s="35">
        <v>3</v>
      </c>
      <c r="B49" s="34">
        <v>0.2</v>
      </c>
      <c r="C49" s="34">
        <v>0.6</v>
      </c>
      <c r="D49" s="34">
        <v>0</v>
      </c>
      <c r="E49" s="34">
        <v>0</v>
      </c>
      <c r="G49" s="30"/>
      <c r="H49" s="30"/>
    </row>
    <row r="50" spans="1:9">
      <c r="A50" s="35">
        <v>4</v>
      </c>
      <c r="B50" s="34">
        <v>0.2</v>
      </c>
      <c r="C50" s="34">
        <v>0</v>
      </c>
      <c r="D50" s="34">
        <v>0</v>
      </c>
      <c r="E50" s="34">
        <v>0</v>
      </c>
      <c r="F50" s="4">
        <v>1</v>
      </c>
      <c r="G50" s="30"/>
      <c r="H50" s="30"/>
    </row>
    <row r="51" spans="1:9">
      <c r="A51" s="3" t="s">
        <v>36</v>
      </c>
      <c r="B51" s="4">
        <f>SUMPRODUCT($A$47:$A$50,B47:B50)</f>
        <v>2.2999999999999998</v>
      </c>
      <c r="C51" s="4">
        <f>SUMPRODUCT($A$47:$A$50,C47:C50)</f>
        <v>2.4499999999999997</v>
      </c>
      <c r="D51" s="4">
        <f>SUMPRODUCT($A$47:$A$50,D47:D50)</f>
        <v>1.8</v>
      </c>
      <c r="E51" s="4">
        <f>SUMPRODUCT($A$47:$A$50,E47:E50)</f>
        <v>1</v>
      </c>
      <c r="G51" s="30"/>
      <c r="H51" s="30"/>
    </row>
    <row r="52" spans="1:9">
      <c r="G52" s="30"/>
      <c r="H52" s="30"/>
    </row>
    <row r="54" spans="1:9">
      <c r="A54" s="3" t="s">
        <v>14</v>
      </c>
    </row>
    <row r="55" spans="1:9">
      <c r="A55" s="4" t="s">
        <v>13</v>
      </c>
    </row>
    <row r="56" spans="1:9">
      <c r="A56" s="3" t="s">
        <v>15</v>
      </c>
    </row>
    <row r="57" spans="1:9">
      <c r="A57" s="3" t="s">
        <v>21</v>
      </c>
    </row>
    <row r="58" spans="1:9">
      <c r="A58" s="3" t="s">
        <v>22</v>
      </c>
      <c r="F58" s="31"/>
      <c r="G58" s="31"/>
      <c r="H58" s="31">
        <v>500</v>
      </c>
    </row>
    <row r="59" spans="1:9">
      <c r="A59" s="3" t="s">
        <v>23</v>
      </c>
      <c r="F59" s="4">
        <v>0.75</v>
      </c>
      <c r="H59" s="31">
        <f>E27*F59*5</f>
        <v>218.92857142857142</v>
      </c>
    </row>
    <row r="60" spans="1:9">
      <c r="A60" s="3" t="s">
        <v>24</v>
      </c>
      <c r="I60" s="21"/>
    </row>
    <row r="61" spans="1:9">
      <c r="A61" s="3" t="s">
        <v>25</v>
      </c>
      <c r="H61" s="31">
        <f>H58-H59</f>
        <v>281.07142857142856</v>
      </c>
    </row>
    <row r="62" spans="1:9">
      <c r="A62" s="3" t="s">
        <v>30</v>
      </c>
    </row>
  </sheetData>
  <mergeCells count="5">
    <mergeCell ref="B1:F1"/>
    <mergeCell ref="B2:E2"/>
    <mergeCell ref="H1:P1"/>
    <mergeCell ref="B45:E45"/>
    <mergeCell ref="B36:E36"/>
  </mergeCells>
  <phoneticPr fontId="23" type="noConversion"/>
  <pageMargins left="0.7" right="0.7" top="0.75" bottom="0.75" header="0.3" footer="0.3"/>
  <pageSetup orientation="portrait" r:id="rId1"/>
  <ignoredErrors>
    <ignoredError sqref="F14:F25 F5:F12" formulaRange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Q448"/>
  <sheetViews>
    <sheetView workbookViewId="0">
      <selection activeCell="F22" sqref="F22"/>
    </sheetView>
  </sheetViews>
  <sheetFormatPr defaultColWidth="11.85546875" defaultRowHeight="15"/>
  <cols>
    <col min="10" max="10" width="11.85546875" customWidth="1"/>
  </cols>
  <sheetData>
    <row r="1" spans="1:17">
      <c r="A1" s="2">
        <v>40067</v>
      </c>
      <c r="B1" s="2">
        <v>40074</v>
      </c>
      <c r="C1" s="2">
        <v>40081</v>
      </c>
      <c r="D1" s="2">
        <v>40088</v>
      </c>
      <c r="E1" s="2">
        <v>40102</v>
      </c>
      <c r="F1" s="2">
        <v>40109</v>
      </c>
      <c r="G1" s="2">
        <v>40116</v>
      </c>
      <c r="H1" s="2">
        <v>40123</v>
      </c>
      <c r="I1" s="2">
        <v>40130</v>
      </c>
      <c r="J1" s="2">
        <v>40137</v>
      </c>
      <c r="K1" s="2">
        <v>40151</v>
      </c>
      <c r="L1" s="2">
        <v>39849</v>
      </c>
      <c r="M1" s="2">
        <v>39856</v>
      </c>
      <c r="N1" s="2">
        <v>39863</v>
      </c>
      <c r="O1" s="2">
        <v>39870</v>
      </c>
      <c r="P1" s="2">
        <v>39877</v>
      </c>
      <c r="Q1" s="2">
        <v>39898</v>
      </c>
    </row>
    <row r="2" spans="1:17">
      <c r="A2" s="1">
        <v>0.73281249999999998</v>
      </c>
      <c r="B2" s="1">
        <v>0.74807870370370377</v>
      </c>
      <c r="C2" s="1">
        <v>0.74730324074074073</v>
      </c>
      <c r="D2" s="1">
        <v>0.73996527777777776</v>
      </c>
      <c r="E2" s="1">
        <v>0.73376157407407405</v>
      </c>
      <c r="F2" s="1">
        <v>0.74378472222222225</v>
      </c>
      <c r="G2" s="1">
        <v>0.73366898148148152</v>
      </c>
      <c r="H2" s="1">
        <v>0.73236111111111113</v>
      </c>
      <c r="I2" s="1">
        <v>0.74383101851851852</v>
      </c>
      <c r="J2" s="1">
        <v>0.72325231481481478</v>
      </c>
      <c r="K2" s="1">
        <v>0.7432523148148148</v>
      </c>
      <c r="L2" s="1">
        <v>0.71626157407407398</v>
      </c>
      <c r="M2" s="1">
        <v>0.74417824074074079</v>
      </c>
      <c r="N2" s="1">
        <v>0.74129629629629623</v>
      </c>
      <c r="O2" s="1">
        <v>0.74212962962962958</v>
      </c>
      <c r="P2" s="1">
        <v>0.751886574074074</v>
      </c>
      <c r="Q2" s="1">
        <v>0.73652777777777778</v>
      </c>
    </row>
    <row r="3" spans="1:17">
      <c r="A3" s="1">
        <v>0.73296296296296293</v>
      </c>
      <c r="B3" s="1">
        <v>0.75233796296296296</v>
      </c>
      <c r="C3" s="1">
        <v>0.74765046296296289</v>
      </c>
      <c r="D3" s="1">
        <v>0.74011574074074071</v>
      </c>
      <c r="E3" s="1">
        <v>0.73769675925925926</v>
      </c>
      <c r="F3" s="1">
        <v>0.74454861111111104</v>
      </c>
      <c r="G3" s="1">
        <v>0.73398148148148146</v>
      </c>
      <c r="H3" s="1">
        <v>0.7327893518518519</v>
      </c>
      <c r="I3" s="1">
        <v>0.74414351851851857</v>
      </c>
      <c r="J3" s="1">
        <v>0.72664351851851849</v>
      </c>
      <c r="K3" s="1">
        <v>0.7509837962962963</v>
      </c>
      <c r="L3" s="1">
        <v>0.72864583333333333</v>
      </c>
      <c r="M3" s="1">
        <v>0.74454861111111104</v>
      </c>
      <c r="N3" s="1">
        <v>0.74859953703703708</v>
      </c>
      <c r="O3" s="1">
        <v>0.74232638888888891</v>
      </c>
      <c r="P3" s="1">
        <v>0.75252314814814814</v>
      </c>
      <c r="Q3" s="1">
        <v>0.75289351851851849</v>
      </c>
    </row>
    <row r="4" spans="1:17">
      <c r="A4" s="1">
        <v>0.73974537037037036</v>
      </c>
      <c r="B4" s="1">
        <v>0.75238425925925922</v>
      </c>
      <c r="C4" s="1">
        <v>0.75149305555555557</v>
      </c>
      <c r="D4" s="1">
        <v>0.74254629629629632</v>
      </c>
      <c r="E4" s="1">
        <v>0.74979166666666675</v>
      </c>
      <c r="F4" s="1">
        <v>0.74719907407407404</v>
      </c>
      <c r="G4" s="1">
        <v>0.74148148148148152</v>
      </c>
      <c r="H4" s="1">
        <v>0.73601851851851852</v>
      </c>
      <c r="I4" s="1">
        <v>0.75086805555555547</v>
      </c>
      <c r="J4" s="1">
        <v>0.74820601851851853</v>
      </c>
      <c r="K4" s="1">
        <v>0.75119212962962967</v>
      </c>
      <c r="L4" s="1">
        <v>0.73906250000000007</v>
      </c>
      <c r="M4" s="1">
        <v>0.74466435185185187</v>
      </c>
      <c r="N4" s="1">
        <v>0.74921296296296302</v>
      </c>
      <c r="O4" s="1">
        <v>0.75304398148148144</v>
      </c>
      <c r="P4" s="1">
        <v>0.75267361111111108</v>
      </c>
      <c r="Q4" s="1">
        <v>0.75297453703703709</v>
      </c>
    </row>
    <row r="5" spans="1:17">
      <c r="A5" s="1">
        <v>0.74862268518518515</v>
      </c>
      <c r="B5" s="1">
        <v>0.7524305555555556</v>
      </c>
      <c r="C5" s="1">
        <v>0.75392361111111106</v>
      </c>
      <c r="D5" s="1">
        <v>0.75</v>
      </c>
      <c r="E5" s="1">
        <v>0.74987268518518524</v>
      </c>
      <c r="F5" s="1">
        <v>0.74783564814814818</v>
      </c>
      <c r="G5" s="1">
        <v>0.74192129629629633</v>
      </c>
      <c r="H5" s="1">
        <v>0.74724537037037031</v>
      </c>
      <c r="I5" s="1">
        <v>0.75105324074074076</v>
      </c>
      <c r="J5" s="1">
        <v>0.74983796296296301</v>
      </c>
      <c r="K5" s="1">
        <v>0.75130787037037028</v>
      </c>
      <c r="L5" s="1">
        <v>0.73968750000000005</v>
      </c>
      <c r="M5" s="1">
        <v>0.74454861111111104</v>
      </c>
      <c r="N5" s="1">
        <v>0.75245370370370368</v>
      </c>
      <c r="O5" s="1">
        <v>0.75322916666666673</v>
      </c>
      <c r="P5" s="1">
        <v>0.75285879629629626</v>
      </c>
      <c r="Q5" s="1">
        <v>0.75302083333333336</v>
      </c>
    </row>
    <row r="6" spans="1:17">
      <c r="A6" s="1">
        <v>0.74868055555555557</v>
      </c>
      <c r="B6" s="1">
        <v>0.75247685185185187</v>
      </c>
      <c r="C6" s="1">
        <v>0.75399305555555562</v>
      </c>
      <c r="D6" s="1">
        <v>0.75011574074074072</v>
      </c>
      <c r="E6" s="1">
        <v>0.75047453703703704</v>
      </c>
      <c r="F6" s="1">
        <v>0.7481944444444445</v>
      </c>
      <c r="G6" s="1">
        <v>0.74204861111111109</v>
      </c>
      <c r="H6" s="1">
        <v>0.7507638888888889</v>
      </c>
      <c r="I6" s="1">
        <v>0.75127314814814816</v>
      </c>
      <c r="J6" s="1">
        <v>0.74991898148148151</v>
      </c>
      <c r="K6" s="1">
        <v>0.75146990740740749</v>
      </c>
      <c r="L6" s="1">
        <v>0.74267361111111108</v>
      </c>
      <c r="M6" s="1">
        <v>0.74454861111111104</v>
      </c>
      <c r="N6" s="1">
        <v>0.75252314814814814</v>
      </c>
      <c r="O6" s="1">
        <v>0.75337962962962957</v>
      </c>
      <c r="P6" s="1">
        <v>0.75295138888888891</v>
      </c>
      <c r="Q6" s="1">
        <v>0.75306712962962974</v>
      </c>
    </row>
    <row r="7" spans="1:17">
      <c r="A7" s="1">
        <v>0.75020833333333325</v>
      </c>
      <c r="B7" s="1">
        <v>0.75260416666666663</v>
      </c>
      <c r="C7" s="1">
        <v>0.75406249999999997</v>
      </c>
      <c r="D7" s="1">
        <v>0.75018518518518518</v>
      </c>
      <c r="E7" s="1">
        <v>0.75065972222222221</v>
      </c>
      <c r="F7" s="1">
        <v>0.74837962962962967</v>
      </c>
      <c r="G7" s="1">
        <v>0.74222222222222223</v>
      </c>
      <c r="H7" s="1">
        <v>0.75087962962962962</v>
      </c>
      <c r="I7" s="1">
        <v>0.75137731481481485</v>
      </c>
      <c r="J7" s="1">
        <v>0.74998842592592585</v>
      </c>
      <c r="K7" s="1">
        <v>0.75197916666666664</v>
      </c>
      <c r="L7" s="1">
        <v>0.74519675925925932</v>
      </c>
      <c r="M7" s="1">
        <v>0.74454861111111104</v>
      </c>
      <c r="N7" s="1">
        <v>0.75260416666666663</v>
      </c>
      <c r="O7" s="1">
        <v>0.75358796296296304</v>
      </c>
      <c r="P7" s="1">
        <v>0.75304398148148144</v>
      </c>
      <c r="Q7" s="1">
        <v>0.75325231481481481</v>
      </c>
    </row>
    <row r="8" spans="1:17">
      <c r="A8" s="1">
        <v>0.75031250000000005</v>
      </c>
      <c r="B8" s="1">
        <v>0.75263888888888886</v>
      </c>
      <c r="C8" s="1">
        <v>0.75412037037037039</v>
      </c>
      <c r="D8" s="1">
        <v>0.75027777777777782</v>
      </c>
      <c r="E8" s="1">
        <v>0.7513657407407407</v>
      </c>
      <c r="F8" s="1">
        <v>0.74854166666666666</v>
      </c>
      <c r="G8" s="1">
        <v>0.74297453703703698</v>
      </c>
      <c r="H8" s="1">
        <v>0.75093750000000004</v>
      </c>
      <c r="I8" s="1">
        <v>0.75148148148148142</v>
      </c>
      <c r="J8" s="1">
        <v>0.75010416666666668</v>
      </c>
      <c r="K8" s="1">
        <v>0.7521064814814814</v>
      </c>
      <c r="L8" s="1">
        <v>0.74921296296296302</v>
      </c>
      <c r="M8" s="1">
        <v>0.74454861111111104</v>
      </c>
      <c r="N8" s="1">
        <v>0.75269675925925927</v>
      </c>
      <c r="O8" s="1">
        <v>0.75387731481481479</v>
      </c>
      <c r="P8" s="1">
        <v>0.75311342592592589</v>
      </c>
      <c r="Q8" s="1">
        <v>0.75332175925925926</v>
      </c>
    </row>
    <row r="9" spans="1:17">
      <c r="A9" s="1">
        <v>0.75038194444444439</v>
      </c>
      <c r="B9" s="1">
        <v>0.75270833333333342</v>
      </c>
      <c r="C9" s="1">
        <v>0.75422453703703696</v>
      </c>
      <c r="D9" s="1">
        <v>0.75086805555555547</v>
      </c>
      <c r="E9" s="1">
        <v>0.75201388888888887</v>
      </c>
      <c r="F9" s="1">
        <v>0.74861111111111101</v>
      </c>
      <c r="G9" s="1">
        <v>0.74309027777777781</v>
      </c>
      <c r="H9" s="1">
        <v>0.75099537037037034</v>
      </c>
      <c r="I9" s="1">
        <v>0.75156250000000002</v>
      </c>
      <c r="J9" s="1">
        <v>0.75023148148148155</v>
      </c>
      <c r="K9" s="1">
        <v>0.75219907407407405</v>
      </c>
      <c r="L9" s="1">
        <v>0.74932870370370364</v>
      </c>
      <c r="M9" s="1">
        <v>0.74454861111111104</v>
      </c>
      <c r="N9" s="1">
        <v>0.75299768518518517</v>
      </c>
      <c r="O9" s="1">
        <v>0.75398148148148147</v>
      </c>
      <c r="P9" s="1">
        <v>0.75325231481481481</v>
      </c>
      <c r="Q9" s="1">
        <v>0.75336805555555564</v>
      </c>
    </row>
    <row r="10" spans="1:17">
      <c r="A10" s="1">
        <v>0.750462962962963</v>
      </c>
      <c r="B10" s="1">
        <v>0.75276620370370362</v>
      </c>
      <c r="C10" s="1">
        <v>0.75432870370370375</v>
      </c>
      <c r="D10" s="1">
        <v>0.7509837962962963</v>
      </c>
      <c r="E10" s="1">
        <v>0.7527314814814815</v>
      </c>
      <c r="F10" s="1">
        <v>0.74868055555555557</v>
      </c>
      <c r="G10" s="1">
        <v>0.74934027777777779</v>
      </c>
      <c r="H10" s="1">
        <v>0.7510648148148148</v>
      </c>
      <c r="I10" s="1">
        <v>0.75166666666666659</v>
      </c>
      <c r="J10" s="1">
        <v>0.75039351851851854</v>
      </c>
      <c r="K10" s="1">
        <v>0.75230324074074073</v>
      </c>
      <c r="L10" s="1">
        <v>0.74951388888888892</v>
      </c>
      <c r="M10" s="1">
        <v>0.74454861111111104</v>
      </c>
      <c r="N10" s="1">
        <v>0.75310185185185186</v>
      </c>
      <c r="O10" s="1">
        <v>0.75434027777777779</v>
      </c>
      <c r="P10" s="1">
        <v>0.75334490740740734</v>
      </c>
      <c r="Q10" s="1">
        <v>0.75348379629629625</v>
      </c>
    </row>
    <row r="11" spans="1:17">
      <c r="A11" s="1">
        <v>0.75054398148148149</v>
      </c>
      <c r="B11" s="1">
        <v>0.75282407407407403</v>
      </c>
      <c r="C11" s="1">
        <v>0.75440972222222225</v>
      </c>
      <c r="D11" s="1">
        <v>0.75122685185185178</v>
      </c>
      <c r="E11" s="1">
        <v>0.75285879629629626</v>
      </c>
      <c r="F11" s="1">
        <v>0.74876157407407407</v>
      </c>
      <c r="G11" s="1">
        <v>0.74959490740740742</v>
      </c>
      <c r="H11" s="1">
        <v>0.75113425925925925</v>
      </c>
      <c r="I11" s="1">
        <v>0.75172453703703701</v>
      </c>
      <c r="J11" s="1">
        <v>0.75078703703703698</v>
      </c>
      <c r="K11" s="1">
        <v>0.75305555555555559</v>
      </c>
      <c r="L11" s="1">
        <v>0.74973379629629633</v>
      </c>
      <c r="M11" s="1">
        <v>0.74454861111111104</v>
      </c>
      <c r="N11" s="1">
        <v>0.75328703703703714</v>
      </c>
      <c r="O11" s="1">
        <v>0.75467592592592592</v>
      </c>
      <c r="P11" s="1">
        <v>0.75343749999999998</v>
      </c>
      <c r="Q11" s="1">
        <v>0.75366898148148154</v>
      </c>
    </row>
    <row r="12" spans="1:17">
      <c r="A12" s="1">
        <v>0.7506018518518518</v>
      </c>
      <c r="B12" s="1">
        <v>0.75290509259259253</v>
      </c>
      <c r="C12" s="1">
        <v>0.75452546296296286</v>
      </c>
      <c r="D12" s="1">
        <v>0.75156250000000002</v>
      </c>
      <c r="E12" s="1">
        <v>0.75297453703703709</v>
      </c>
      <c r="F12" s="1">
        <v>0.74883101851851863</v>
      </c>
      <c r="G12" s="1">
        <v>0.74979166666666675</v>
      </c>
      <c r="H12" s="1">
        <v>0.75122685185185178</v>
      </c>
      <c r="I12" s="1">
        <v>0.75181712962962965</v>
      </c>
      <c r="J12" s="1">
        <v>0.75084490740740739</v>
      </c>
      <c r="K12" s="1">
        <v>0.75311342592592589</v>
      </c>
      <c r="L12" s="1">
        <v>0.74984953703703694</v>
      </c>
      <c r="M12" s="1">
        <v>0.74454861111111104</v>
      </c>
      <c r="N12" s="1">
        <v>0.75336805555555564</v>
      </c>
      <c r="O12" s="1">
        <v>0.75484953703703705</v>
      </c>
      <c r="P12" s="1">
        <v>0.75350694444444455</v>
      </c>
      <c r="Q12" s="1">
        <v>0.7537962962962963</v>
      </c>
    </row>
    <row r="13" spans="1:17">
      <c r="A13" s="1">
        <v>0.75131944444444443</v>
      </c>
      <c r="B13" s="1">
        <v>0.75304398148148144</v>
      </c>
      <c r="C13" s="1">
        <v>0.75457175925925923</v>
      </c>
      <c r="D13" s="1">
        <v>0.75164351851851852</v>
      </c>
      <c r="E13" s="1">
        <v>0.75336805555555564</v>
      </c>
      <c r="F13" s="1">
        <v>0.74946759259259255</v>
      </c>
      <c r="G13" s="1">
        <v>0.74989583333333332</v>
      </c>
      <c r="H13" s="1">
        <v>0.75130787037037028</v>
      </c>
      <c r="I13" s="1">
        <v>0.75196759259259249</v>
      </c>
      <c r="J13" s="1">
        <v>0.75089120370370377</v>
      </c>
      <c r="K13" s="1">
        <v>0.7531944444444445</v>
      </c>
      <c r="L13" s="1">
        <v>0.74990740740740736</v>
      </c>
      <c r="M13" s="1">
        <v>0.74454861111111104</v>
      </c>
      <c r="N13" s="1">
        <v>0.75343749999999998</v>
      </c>
      <c r="O13" s="1">
        <v>0.75496527777777789</v>
      </c>
      <c r="P13" s="1">
        <v>0.75356481481481474</v>
      </c>
      <c r="Q13" s="1">
        <v>0.75393518518518521</v>
      </c>
    </row>
    <row r="14" spans="1:17">
      <c r="A14" s="1">
        <v>0.75144675925925919</v>
      </c>
      <c r="B14" s="1">
        <v>0.75309027777777782</v>
      </c>
      <c r="C14" s="1">
        <v>0.75464120370370369</v>
      </c>
      <c r="D14" s="1">
        <v>0.75172453703703701</v>
      </c>
      <c r="E14" s="1">
        <v>0.75354166666666667</v>
      </c>
      <c r="F14" s="1">
        <v>0.7503009259259259</v>
      </c>
      <c r="G14" s="1">
        <v>0.75031250000000005</v>
      </c>
      <c r="H14" s="1">
        <v>0.75137731481481485</v>
      </c>
      <c r="I14" s="1">
        <v>0.75202546296296291</v>
      </c>
      <c r="J14" s="1">
        <v>0.75096064814814811</v>
      </c>
      <c r="K14" s="1">
        <v>0.75356481481481474</v>
      </c>
      <c r="L14" s="1">
        <v>0.75026620370370367</v>
      </c>
      <c r="M14" s="1">
        <v>0.74454861111111104</v>
      </c>
      <c r="N14" s="1">
        <v>0.75365740740740739</v>
      </c>
      <c r="O14" s="1">
        <v>0.75504629629629638</v>
      </c>
      <c r="P14" s="1">
        <v>0.75364583333333324</v>
      </c>
      <c r="Q14" s="1">
        <v>0.75400462962962955</v>
      </c>
    </row>
    <row r="15" spans="1:17">
      <c r="A15" s="1">
        <v>0.75151620370370376</v>
      </c>
      <c r="B15" s="1">
        <v>0.75314814814814823</v>
      </c>
      <c r="C15" s="1">
        <v>0.75469907407407411</v>
      </c>
      <c r="D15" s="1">
        <v>0.75365740740740739</v>
      </c>
      <c r="E15" s="1">
        <v>0.75400462962962955</v>
      </c>
      <c r="F15" s="1">
        <v>0.75037037037037047</v>
      </c>
      <c r="G15" s="1">
        <v>0.750462962962963</v>
      </c>
      <c r="H15" s="1">
        <v>0.75143518518518515</v>
      </c>
      <c r="I15" s="1">
        <v>0.75209490740740748</v>
      </c>
      <c r="J15" s="1">
        <v>0.75105324074074076</v>
      </c>
      <c r="K15" s="1">
        <v>0.75394675925925936</v>
      </c>
      <c r="L15" s="1">
        <v>0.75091435185185185</v>
      </c>
      <c r="M15" s="1">
        <v>0.74454861111111104</v>
      </c>
      <c r="N15" s="1">
        <v>0.75386574074074064</v>
      </c>
      <c r="O15" s="1">
        <v>0.75512731481481488</v>
      </c>
      <c r="P15" s="1">
        <v>0.75369212962962961</v>
      </c>
      <c r="Q15" s="1">
        <v>0.75407407407407412</v>
      </c>
    </row>
    <row r="16" spans="1:17">
      <c r="A16" s="1">
        <v>0.75165509259259267</v>
      </c>
      <c r="B16" s="1">
        <v>0.75318287037037035</v>
      </c>
      <c r="C16" s="1">
        <v>0.75479166666666664</v>
      </c>
      <c r="D16" s="1">
        <v>0.75421296296296303</v>
      </c>
      <c r="E16" s="1">
        <v>0.75415509259259261</v>
      </c>
      <c r="F16" s="1">
        <v>0.75237268518518519</v>
      </c>
      <c r="G16" s="1">
        <v>0.75151620370370376</v>
      </c>
      <c r="H16" s="1">
        <v>0.75197916666666664</v>
      </c>
      <c r="I16" s="1">
        <v>0.75234953703703711</v>
      </c>
      <c r="J16" s="1">
        <v>0.75111111111111117</v>
      </c>
      <c r="K16" s="1">
        <v>0.7540162037037037</v>
      </c>
      <c r="L16" s="1">
        <v>0.75149305555555557</v>
      </c>
      <c r="M16" s="1">
        <v>0.74454861111111104</v>
      </c>
      <c r="N16" s="1">
        <v>0.75403935185185178</v>
      </c>
      <c r="O16" s="1">
        <v>0.75518518518518529</v>
      </c>
      <c r="P16" s="1">
        <v>0.75378472222222215</v>
      </c>
      <c r="Q16" s="1">
        <v>0.75412037037037039</v>
      </c>
    </row>
    <row r="17" spans="1:17">
      <c r="A17" s="1">
        <v>0.75179398148148147</v>
      </c>
      <c r="B17" s="1">
        <v>0.75321759259259258</v>
      </c>
      <c r="C17" s="1">
        <v>0.75527777777777771</v>
      </c>
      <c r="D17" s="1">
        <v>0.75445601851851851</v>
      </c>
      <c r="E17" s="1">
        <v>0.75444444444444436</v>
      </c>
      <c r="F17" s="1">
        <v>0.75252314814814814</v>
      </c>
      <c r="G17" s="1">
        <v>0.75157407407407406</v>
      </c>
      <c r="H17" s="1">
        <v>0.75208333333333333</v>
      </c>
      <c r="I17" s="1">
        <v>0.75246527777777772</v>
      </c>
      <c r="J17" s="1">
        <v>0.75120370370370371</v>
      </c>
      <c r="K17" s="1">
        <v>0.75503472222222223</v>
      </c>
      <c r="L17" s="1">
        <v>0.75166666666666659</v>
      </c>
      <c r="M17" s="1">
        <v>0.74454861111111104</v>
      </c>
      <c r="N17" s="1">
        <v>0.75412037037037039</v>
      </c>
      <c r="O17" s="1">
        <v>0.75526620370370379</v>
      </c>
      <c r="P17" s="1">
        <v>0.75384259259259256</v>
      </c>
      <c r="Q17" s="1">
        <v>0.75418981481481484</v>
      </c>
    </row>
    <row r="18" spans="1:17">
      <c r="A18" s="1">
        <v>0.75211805555555555</v>
      </c>
      <c r="B18" s="1">
        <v>0.75327546296296299</v>
      </c>
      <c r="C18" s="1">
        <v>0.75533564814814813</v>
      </c>
      <c r="D18" s="1">
        <v>0.75454861111111116</v>
      </c>
      <c r="E18" s="1">
        <v>0.75450231481481478</v>
      </c>
      <c r="F18" s="1">
        <v>0.75266203703703705</v>
      </c>
      <c r="G18" s="1">
        <v>0.75171296296296297</v>
      </c>
      <c r="H18" s="1">
        <v>0.75214120370370363</v>
      </c>
      <c r="I18" s="1">
        <v>0.75255787037037036</v>
      </c>
      <c r="J18" s="1">
        <v>0.75130787037037028</v>
      </c>
      <c r="K18" s="1">
        <v>0.75509259259259265</v>
      </c>
      <c r="L18" s="1">
        <v>0.75233796296296296</v>
      </c>
      <c r="M18" s="1">
        <v>0.74454861111111104</v>
      </c>
      <c r="N18" s="1">
        <v>0.75427083333333333</v>
      </c>
      <c r="O18" s="1">
        <v>0.75534722222222228</v>
      </c>
      <c r="P18" s="1">
        <v>0.75390046296296298</v>
      </c>
      <c r="Q18" s="1">
        <v>0.7542592592592593</v>
      </c>
    </row>
    <row r="19" spans="1:17">
      <c r="A19" s="1">
        <v>0.7522106481481482</v>
      </c>
      <c r="B19" s="1">
        <v>0.7533333333333333</v>
      </c>
      <c r="C19" s="1">
        <v>0.755925925925926</v>
      </c>
      <c r="D19" s="1">
        <v>0.75483796296296291</v>
      </c>
      <c r="E19" s="1">
        <v>0.75456018518518519</v>
      </c>
      <c r="F19" s="1">
        <v>0.75282407407407403</v>
      </c>
      <c r="G19" s="1">
        <v>0.75201388888888887</v>
      </c>
      <c r="H19" s="1">
        <v>0.7522106481481482</v>
      </c>
      <c r="I19" s="1">
        <v>0.75290509259259253</v>
      </c>
      <c r="J19" s="1">
        <v>0.75138888888888899</v>
      </c>
      <c r="K19" s="1">
        <v>0.75527777777777771</v>
      </c>
      <c r="L19" s="1">
        <v>0.75244212962962964</v>
      </c>
      <c r="M19" s="1">
        <v>0.74454861111111104</v>
      </c>
      <c r="N19" s="1">
        <v>0.75434027777777779</v>
      </c>
      <c r="O19" s="1">
        <v>0.75545138888888885</v>
      </c>
      <c r="P19" s="1">
        <v>0.75395833333333329</v>
      </c>
      <c r="Q19" s="1">
        <v>0.75438657407407417</v>
      </c>
    </row>
    <row r="20" spans="1:17">
      <c r="A20" s="1">
        <v>0.75256944444444451</v>
      </c>
      <c r="B20" s="1">
        <v>0.75340277777777775</v>
      </c>
      <c r="C20" s="1">
        <v>0.75696759259259261</v>
      </c>
      <c r="D20" s="1">
        <v>0.75504629629629638</v>
      </c>
      <c r="E20" s="1">
        <v>0.7546180555555555</v>
      </c>
      <c r="F20" s="1">
        <v>0.75295138888888891</v>
      </c>
      <c r="G20" s="1">
        <v>0.75208333333333333</v>
      </c>
      <c r="H20" s="1">
        <v>0.75229166666666669</v>
      </c>
      <c r="I20" s="1">
        <v>0.75361111111111112</v>
      </c>
      <c r="J20" s="1">
        <v>0.75148148148148142</v>
      </c>
      <c r="K20" s="1">
        <v>0.75534722222222228</v>
      </c>
      <c r="L20" s="1">
        <v>0.75261574074074078</v>
      </c>
      <c r="M20" s="1">
        <v>0.74454861111111104</v>
      </c>
      <c r="N20" s="1">
        <v>0.75462962962962965</v>
      </c>
      <c r="O20" s="1">
        <v>0.7556250000000001</v>
      </c>
      <c r="P20" s="1">
        <v>0.75402777777777785</v>
      </c>
      <c r="Q20" s="1">
        <v>0.75443287037037043</v>
      </c>
    </row>
    <row r="21" spans="1:17">
      <c r="A21" s="1">
        <v>0.75311342592592589</v>
      </c>
      <c r="B21" s="1">
        <v>0.75346064814814817</v>
      </c>
      <c r="C21" s="1">
        <v>0.7572106481481482</v>
      </c>
      <c r="D21" s="1">
        <v>0.75689814814814815</v>
      </c>
      <c r="E21" s="1">
        <v>0.7560069444444445</v>
      </c>
      <c r="F21" s="1">
        <v>0.75304398148148144</v>
      </c>
      <c r="G21" s="1">
        <v>0.75256944444444451</v>
      </c>
      <c r="H21" s="1">
        <v>0.75237268518518519</v>
      </c>
      <c r="I21" s="1">
        <v>0.75493055555555555</v>
      </c>
      <c r="J21" s="1">
        <v>0.75157407407407406</v>
      </c>
      <c r="K21" s="1">
        <v>0.75541666666666663</v>
      </c>
      <c r="L21" s="1">
        <v>0.75305555555555559</v>
      </c>
      <c r="M21" s="1">
        <v>0.74454861111111104</v>
      </c>
      <c r="N21" s="1">
        <v>0.75469907407407411</v>
      </c>
      <c r="O21" s="1">
        <v>0.75571759259259252</v>
      </c>
      <c r="P21" s="1">
        <v>0.75410879629629635</v>
      </c>
      <c r="Q21" s="1">
        <v>0.75454861111111116</v>
      </c>
    </row>
    <row r="22" spans="1:17">
      <c r="A22" s="1">
        <v>0.75317129629629631</v>
      </c>
      <c r="B22" s="1">
        <v>0.75347222222222221</v>
      </c>
      <c r="C22" s="1">
        <v>0.75843749999999999</v>
      </c>
      <c r="D22" s="1">
        <v>0.75702546296296302</v>
      </c>
      <c r="E22" s="1">
        <v>0.75631944444444443</v>
      </c>
      <c r="F22" s="1">
        <v>0.75340277777777775</v>
      </c>
      <c r="G22" s="1">
        <v>0.75266203703703705</v>
      </c>
      <c r="H22" s="1">
        <v>0.75253472222222229</v>
      </c>
      <c r="I22" s="1">
        <v>0.75561342592592595</v>
      </c>
      <c r="J22" s="1">
        <v>0.75170138888888882</v>
      </c>
      <c r="K22" s="1">
        <v>0.75552083333333331</v>
      </c>
      <c r="L22" s="1">
        <v>0.75313657407407408</v>
      </c>
      <c r="M22" s="1">
        <v>0.74454861111111104</v>
      </c>
      <c r="N22" s="1">
        <v>0.75484953703703705</v>
      </c>
      <c r="O22" s="1">
        <v>0.7559027777777777</v>
      </c>
      <c r="P22" s="1">
        <v>0.75421296296296303</v>
      </c>
      <c r="Q22" s="1">
        <v>0.75468750000000007</v>
      </c>
    </row>
    <row r="23" spans="1:17">
      <c r="A23" s="1">
        <v>0.75354166666666667</v>
      </c>
      <c r="B23" s="1">
        <v>0.75351851851851848</v>
      </c>
      <c r="C23" s="1">
        <v>0.75861111111111112</v>
      </c>
      <c r="D23" s="1">
        <v>0.75762731481481482</v>
      </c>
      <c r="E23" s="1">
        <v>0.75715277777777779</v>
      </c>
      <c r="F23" s="1">
        <v>0.75392361111111106</v>
      </c>
      <c r="G23" s="1">
        <v>0.75280092592592596</v>
      </c>
      <c r="H23" s="1">
        <v>0.75267361111111108</v>
      </c>
      <c r="I23" s="1">
        <v>0.75571759259259252</v>
      </c>
      <c r="J23" s="1">
        <v>0.75199074074074079</v>
      </c>
      <c r="K23" s="1">
        <v>0.75564814814814818</v>
      </c>
      <c r="L23" s="1">
        <v>0.7531944444444445</v>
      </c>
      <c r="M23" s="1">
        <v>0.74454861111111104</v>
      </c>
      <c r="N23" s="1">
        <v>0.75493055555555555</v>
      </c>
      <c r="O23" s="1">
        <v>0.75597222222222227</v>
      </c>
      <c r="P23" s="1">
        <v>0.75428240740740737</v>
      </c>
      <c r="Q23" s="1">
        <v>0.75487268518518524</v>
      </c>
    </row>
    <row r="24" spans="1:17">
      <c r="A24" s="1">
        <v>0.75359953703703697</v>
      </c>
      <c r="B24" s="1">
        <v>0.75362268518518516</v>
      </c>
      <c r="C24" s="1">
        <v>0.75873842592592589</v>
      </c>
      <c r="D24" s="1">
        <v>0.75771990740740736</v>
      </c>
      <c r="E24" s="1">
        <v>0.75840277777777787</v>
      </c>
      <c r="F24" s="1">
        <v>0.75422453703703696</v>
      </c>
      <c r="G24" s="1">
        <v>0.75295138888888891</v>
      </c>
      <c r="H24" s="1">
        <v>0.75274305555555554</v>
      </c>
      <c r="I24" s="1">
        <v>0.75606481481481491</v>
      </c>
      <c r="J24" s="1">
        <v>0.75203703703703706</v>
      </c>
      <c r="K24" s="1">
        <v>0.75572916666666667</v>
      </c>
      <c r="L24" s="1">
        <v>0.75325231481481481</v>
      </c>
      <c r="M24" s="1">
        <v>0.74454861111111104</v>
      </c>
      <c r="N24" s="1">
        <v>0.75526620370370379</v>
      </c>
      <c r="O24" s="1">
        <v>0.75604166666666661</v>
      </c>
      <c r="P24" s="1">
        <v>0.75437500000000002</v>
      </c>
      <c r="Q24" s="1">
        <v>0.75496527777777789</v>
      </c>
    </row>
    <row r="25" spans="1:17">
      <c r="A25" s="1">
        <v>0.75364583333333324</v>
      </c>
      <c r="B25" s="1">
        <v>0.75370370370370365</v>
      </c>
      <c r="C25" s="1">
        <v>0.75880787037037034</v>
      </c>
      <c r="D25" s="1">
        <v>0.75795138888888891</v>
      </c>
      <c r="E25" s="1">
        <v>0.7586342592592592</v>
      </c>
      <c r="F25" s="1">
        <v>0.75430555555555545</v>
      </c>
      <c r="G25" s="1">
        <v>0.75315972222222216</v>
      </c>
      <c r="H25" s="1">
        <v>0.7528125</v>
      </c>
      <c r="I25" s="1">
        <v>0.75613425925925926</v>
      </c>
      <c r="J25" s="1">
        <v>0.7522106481481482</v>
      </c>
      <c r="K25" s="1">
        <v>0.75607638888888884</v>
      </c>
      <c r="L25" s="1">
        <v>0.75358796296296304</v>
      </c>
      <c r="M25" s="1">
        <v>0.74454861111111104</v>
      </c>
      <c r="N25" s="1">
        <v>0.75631944444444443</v>
      </c>
      <c r="O25" s="1">
        <v>0.75611111111111118</v>
      </c>
      <c r="P25" s="1">
        <v>0.75445601851851851</v>
      </c>
      <c r="Q25" s="1">
        <v>0.75504629629629638</v>
      </c>
    </row>
    <row r="26" spans="1:17">
      <c r="A26" s="1">
        <v>0.75387731481481479</v>
      </c>
      <c r="B26" s="1">
        <v>0.75372685185185195</v>
      </c>
      <c r="C26" s="1">
        <v>0.7599189814814814</v>
      </c>
      <c r="D26" s="1">
        <v>0.75809027777777782</v>
      </c>
      <c r="E26" s="1">
        <v>0.76025462962962964</v>
      </c>
      <c r="F26" s="1">
        <v>0.75437500000000002</v>
      </c>
      <c r="G26" s="1">
        <v>0.75358796296296304</v>
      </c>
      <c r="H26" s="1">
        <v>0.75287037037037041</v>
      </c>
      <c r="I26" s="1">
        <v>0.7562037037037036</v>
      </c>
      <c r="J26" s="1">
        <v>0.75228009259259254</v>
      </c>
      <c r="K26" s="1">
        <v>0.7562037037037036</v>
      </c>
      <c r="L26" s="1">
        <v>0.7537152777777778</v>
      </c>
      <c r="M26" s="1">
        <v>0.75</v>
      </c>
      <c r="N26" s="1">
        <v>0.75693287037037038</v>
      </c>
      <c r="O26" s="1">
        <v>0.75615740740740733</v>
      </c>
      <c r="P26" s="1">
        <v>0.75453703703703701</v>
      </c>
      <c r="Q26" s="1">
        <v>0.75510416666666658</v>
      </c>
    </row>
    <row r="27" spans="1:17">
      <c r="A27" s="1">
        <v>0.75393518518518521</v>
      </c>
      <c r="B27" s="1">
        <v>0.75378472222222215</v>
      </c>
      <c r="C27" s="1">
        <v>0.76009259259259254</v>
      </c>
      <c r="D27" s="1">
        <v>0.75853009259259263</v>
      </c>
      <c r="E27" s="1">
        <v>0.76033564814814814</v>
      </c>
      <c r="F27" s="1">
        <v>0.75445601851851851</v>
      </c>
      <c r="G27" s="1">
        <v>0.75376157407407407</v>
      </c>
      <c r="H27" s="1">
        <v>0.75298611111111102</v>
      </c>
      <c r="I27" s="1">
        <v>0.75628472222222232</v>
      </c>
      <c r="J27" s="1">
        <v>0.75247685185185187</v>
      </c>
      <c r="K27" s="1">
        <v>0.75627314814814817</v>
      </c>
      <c r="L27" s="1">
        <v>0.75392361111111106</v>
      </c>
      <c r="M27" s="1">
        <v>0.75</v>
      </c>
      <c r="N27" s="1">
        <v>0.75718750000000001</v>
      </c>
      <c r="O27" s="1">
        <v>0.75623842592592594</v>
      </c>
      <c r="P27" s="1">
        <v>0.75466435185185177</v>
      </c>
      <c r="Q27" s="1">
        <v>0.75515046296296295</v>
      </c>
    </row>
    <row r="28" spans="1:17">
      <c r="A28" s="1">
        <v>0.75399305555555562</v>
      </c>
      <c r="B28" s="1">
        <v>0.75381944444444438</v>
      </c>
      <c r="C28" s="1">
        <v>0.76017361111111115</v>
      </c>
      <c r="D28" s="1">
        <v>0.7602430555555556</v>
      </c>
      <c r="E28" s="1">
        <v>0.76040509259259259</v>
      </c>
      <c r="F28" s="1">
        <v>0.75465277777777784</v>
      </c>
      <c r="G28" s="1">
        <v>0.75385416666666671</v>
      </c>
      <c r="H28" s="1">
        <v>0.75307870370370367</v>
      </c>
      <c r="I28" s="1">
        <v>0.75797453703703699</v>
      </c>
      <c r="J28" s="1">
        <v>0.75305555555555559</v>
      </c>
      <c r="K28" s="1">
        <v>0.75633101851851858</v>
      </c>
      <c r="L28" s="1">
        <v>0.75408564814814805</v>
      </c>
      <c r="M28" s="1">
        <v>0.75</v>
      </c>
      <c r="N28" s="1">
        <v>0.75725694444444447</v>
      </c>
      <c r="O28" s="1">
        <v>0.75637731481481485</v>
      </c>
      <c r="P28" s="1">
        <v>0.75472222222222218</v>
      </c>
      <c r="Q28" s="1">
        <v>0.75518518518518529</v>
      </c>
    </row>
    <row r="29" spans="1:17">
      <c r="A29" s="1">
        <v>0.75435185185185183</v>
      </c>
      <c r="B29" s="1">
        <v>0.75386574074074064</v>
      </c>
      <c r="C29" s="1">
        <v>0.76023148148148145</v>
      </c>
      <c r="D29" s="1">
        <v>0.76039351851851855</v>
      </c>
      <c r="E29" s="1">
        <v>0.76046296296296301</v>
      </c>
      <c r="F29" s="1">
        <v>0.75494212962962959</v>
      </c>
      <c r="G29" s="1">
        <v>0.75400462962962955</v>
      </c>
      <c r="H29" s="1">
        <v>0.75326388888888884</v>
      </c>
      <c r="I29" s="1">
        <v>0.75810185185185175</v>
      </c>
      <c r="J29" s="1">
        <v>0.75321759259259258</v>
      </c>
      <c r="K29" s="1">
        <v>0.75655092592592599</v>
      </c>
      <c r="L29" s="1">
        <v>0.75417824074074069</v>
      </c>
      <c r="M29" s="1">
        <v>0.75</v>
      </c>
      <c r="N29" s="1">
        <v>0.75736111111111104</v>
      </c>
      <c r="O29" s="1">
        <v>0.75643518518518515</v>
      </c>
      <c r="P29" s="1">
        <v>0.75479166666666664</v>
      </c>
      <c r="Q29" s="1">
        <v>0.75524305555555549</v>
      </c>
    </row>
    <row r="30" spans="1:17">
      <c r="A30" s="1">
        <v>0.75444444444444436</v>
      </c>
      <c r="B30" s="1">
        <v>0.75393518518518521</v>
      </c>
      <c r="C30" s="1">
        <v>0.76031249999999995</v>
      </c>
      <c r="D30" s="1">
        <v>0.76057870370370362</v>
      </c>
      <c r="E30" s="1">
        <v>0.76065972222222211</v>
      </c>
      <c r="F30" s="1">
        <v>0.75501157407407404</v>
      </c>
      <c r="G30" s="1">
        <v>0.75428240740740737</v>
      </c>
      <c r="H30" s="1">
        <v>0.7533333333333333</v>
      </c>
      <c r="I30" s="1">
        <v>0.75843749999999999</v>
      </c>
      <c r="J30" s="1">
        <v>0.75328703703703714</v>
      </c>
      <c r="K30" s="1">
        <v>0.75663194444444448</v>
      </c>
      <c r="L30" s="1">
        <v>0.75438657407407417</v>
      </c>
      <c r="M30" s="1">
        <v>0.75</v>
      </c>
      <c r="N30" s="1">
        <v>0.75740740740740742</v>
      </c>
      <c r="O30" s="1">
        <v>0.75650462962962972</v>
      </c>
      <c r="P30" s="1">
        <v>0.75486111111111109</v>
      </c>
      <c r="Q30" s="1">
        <v>0.75542824074074078</v>
      </c>
    </row>
    <row r="31" spans="1:17">
      <c r="A31" s="1">
        <v>0.75472222222222218</v>
      </c>
      <c r="B31" s="1">
        <v>0.75412037037037039</v>
      </c>
      <c r="C31" s="1">
        <v>0.76074074074074083</v>
      </c>
      <c r="D31" s="1">
        <v>0.76091435185185186</v>
      </c>
      <c r="E31" s="1">
        <v>0.76076388888888891</v>
      </c>
      <c r="F31" s="1">
        <v>0.75532407407407398</v>
      </c>
      <c r="G31" s="1">
        <v>0.75443287037037043</v>
      </c>
      <c r="H31" s="1">
        <v>0.75339120370370372</v>
      </c>
      <c r="I31" s="1">
        <v>0.75872685185185185</v>
      </c>
      <c r="J31" s="1">
        <v>0.75339120370370372</v>
      </c>
      <c r="K31" s="1">
        <v>0.7567476851851852</v>
      </c>
      <c r="L31" s="1">
        <v>0.7547800925925926</v>
      </c>
      <c r="M31" s="1">
        <v>0.75</v>
      </c>
      <c r="N31" s="1">
        <v>0.75765046296296301</v>
      </c>
      <c r="O31" s="1">
        <v>0.75663194444444448</v>
      </c>
      <c r="P31" s="1">
        <v>0.75495370370370374</v>
      </c>
      <c r="Q31" s="1">
        <v>0.75549768518518512</v>
      </c>
    </row>
    <row r="32" spans="1:17">
      <c r="A32" s="1">
        <v>0.75497685185185182</v>
      </c>
      <c r="B32" s="1">
        <v>0.75420138888888888</v>
      </c>
      <c r="C32" s="1">
        <v>0.76083333333333336</v>
      </c>
      <c r="D32" s="1">
        <v>0.76098379629629631</v>
      </c>
      <c r="E32" s="1">
        <v>0.76115740740740734</v>
      </c>
      <c r="F32" s="1">
        <v>0.7553819444444444</v>
      </c>
      <c r="G32" s="1">
        <v>0.75452546296296286</v>
      </c>
      <c r="H32" s="1">
        <v>0.75346064814814817</v>
      </c>
      <c r="I32" s="1">
        <v>0.75912037037037028</v>
      </c>
      <c r="J32" s="1">
        <v>0.75361111111111112</v>
      </c>
      <c r="K32" s="1">
        <v>0.75747685185185187</v>
      </c>
      <c r="L32" s="1">
        <v>0.75486111111111109</v>
      </c>
      <c r="M32" s="1">
        <v>0.75</v>
      </c>
      <c r="N32" s="1">
        <v>0.75777777777777777</v>
      </c>
      <c r="O32" s="1">
        <v>0.75673611111111105</v>
      </c>
      <c r="P32" s="1">
        <v>0.75502314814814808</v>
      </c>
      <c r="Q32" s="1">
        <v>0.75557870370370372</v>
      </c>
    </row>
    <row r="33" spans="1:17">
      <c r="A33" s="1">
        <v>0.75526620370370379</v>
      </c>
      <c r="B33" s="1">
        <v>0.7542592592592593</v>
      </c>
      <c r="C33" s="1">
        <v>0.76099537037037035</v>
      </c>
      <c r="D33" s="1">
        <v>0.76103009259259258</v>
      </c>
      <c r="E33" s="1">
        <v>0.76295138888888892</v>
      </c>
      <c r="F33" s="1">
        <v>0.75545138888888885</v>
      </c>
      <c r="G33" s="1">
        <v>0.75460648148148157</v>
      </c>
      <c r="H33" s="1">
        <v>0.7535532407407407</v>
      </c>
      <c r="I33" s="1">
        <v>0.75937500000000002</v>
      </c>
      <c r="J33" s="1">
        <v>0.75395833333333329</v>
      </c>
      <c r="K33" s="1">
        <v>0.75802083333333325</v>
      </c>
      <c r="L33" s="1">
        <v>0.75493055555555555</v>
      </c>
      <c r="M33" s="1">
        <v>0.75</v>
      </c>
      <c r="N33" s="1">
        <v>0.75809027777777782</v>
      </c>
      <c r="O33" s="1">
        <v>0.75680555555555562</v>
      </c>
      <c r="P33" s="1">
        <v>0.7550810185185185</v>
      </c>
      <c r="Q33" s="1">
        <v>0.75563657407407403</v>
      </c>
    </row>
    <row r="34" spans="1:17">
      <c r="A34" s="1">
        <v>0.75539351851851855</v>
      </c>
      <c r="B34" s="1">
        <v>0.7543171296296296</v>
      </c>
      <c r="C34" s="1">
        <v>0.76121527777777775</v>
      </c>
      <c r="D34" s="1">
        <v>0.76134259259259263</v>
      </c>
      <c r="E34" s="1">
        <v>0.76335648148148139</v>
      </c>
      <c r="F34" s="1">
        <v>0.75555555555555554</v>
      </c>
      <c r="G34" s="1">
        <v>0.75469907407407411</v>
      </c>
      <c r="H34" s="1">
        <v>0.75369212962962961</v>
      </c>
      <c r="I34" s="1">
        <v>0.75943287037037033</v>
      </c>
      <c r="J34" s="1">
        <v>0.75442129629629628</v>
      </c>
      <c r="K34" s="1">
        <v>0.75814814814814813</v>
      </c>
      <c r="L34" s="1">
        <v>0.75498842592592597</v>
      </c>
      <c r="M34" s="1">
        <v>0.75</v>
      </c>
      <c r="N34" s="1">
        <v>0.75815972222222217</v>
      </c>
      <c r="O34" s="1">
        <v>0.75689814814814815</v>
      </c>
      <c r="P34" s="1">
        <v>0.75515046296296295</v>
      </c>
      <c r="Q34" s="1">
        <v>0.75571759259259252</v>
      </c>
    </row>
    <row r="35" spans="1:17">
      <c r="A35" s="1">
        <v>0.75549768518518512</v>
      </c>
      <c r="B35" s="1">
        <v>0.75437500000000002</v>
      </c>
      <c r="C35" s="1">
        <v>0.7615277777777778</v>
      </c>
      <c r="D35" s="1">
        <v>0.76167824074074064</v>
      </c>
      <c r="E35" s="1">
        <v>0.76387731481481491</v>
      </c>
      <c r="F35" s="1">
        <v>0.75593749999999993</v>
      </c>
      <c r="G35" s="1">
        <v>0.75479166666666664</v>
      </c>
      <c r="H35" s="1">
        <v>0.75376157407407407</v>
      </c>
      <c r="I35" s="1">
        <v>0.76038194444444451</v>
      </c>
      <c r="J35" s="1">
        <v>0.75449074074074074</v>
      </c>
      <c r="K35" s="1">
        <v>0.75935185185185183</v>
      </c>
      <c r="L35" s="1">
        <v>0.75504629629629638</v>
      </c>
      <c r="M35" s="1">
        <v>0.75</v>
      </c>
      <c r="N35" s="1">
        <v>0.75868055555555547</v>
      </c>
      <c r="O35" s="1">
        <v>0.75695601851851846</v>
      </c>
      <c r="P35" s="1">
        <v>0.75523148148148145</v>
      </c>
      <c r="Q35" s="1">
        <v>0.75576388888888879</v>
      </c>
    </row>
    <row r="36" spans="1:17">
      <c r="A36" s="1">
        <v>0.75556712962962969</v>
      </c>
      <c r="B36" s="1">
        <v>0.75445601851851851</v>
      </c>
      <c r="C36" s="1">
        <v>0.76158564814814822</v>
      </c>
      <c r="D36" s="1">
        <v>0.76188657407407412</v>
      </c>
      <c r="E36" s="1">
        <v>0.76748842592592592</v>
      </c>
      <c r="F36" s="1">
        <v>0.75690972222222219</v>
      </c>
      <c r="G36" s="1">
        <v>0.75561342592592595</v>
      </c>
      <c r="H36" s="1">
        <v>0.75380787037037045</v>
      </c>
      <c r="I36" s="1">
        <v>0.76146990740740739</v>
      </c>
      <c r="J36" s="1">
        <v>0.7550810185185185</v>
      </c>
      <c r="K36" s="1">
        <v>0.7594212962962964</v>
      </c>
      <c r="L36" s="1">
        <v>0.75548611111111119</v>
      </c>
      <c r="M36" s="1">
        <v>0.75</v>
      </c>
      <c r="N36" s="1">
        <v>0.75934027777777768</v>
      </c>
      <c r="O36" s="1">
        <v>0.75702546296296302</v>
      </c>
      <c r="P36" s="1">
        <v>0.75528935185185186</v>
      </c>
      <c r="Q36" s="1">
        <v>0.75582175925925921</v>
      </c>
    </row>
    <row r="37" spans="1:17">
      <c r="A37" s="1">
        <v>0.7556250000000001</v>
      </c>
      <c r="B37" s="1">
        <v>0.75453703703703701</v>
      </c>
      <c r="C37" s="1">
        <v>0.76166666666666671</v>
      </c>
      <c r="D37" s="1">
        <v>0.76222222222222225</v>
      </c>
      <c r="E37" s="1">
        <v>0.76989583333333333</v>
      </c>
      <c r="F37" s="1">
        <v>0.75767361111111109</v>
      </c>
      <c r="G37" s="1">
        <v>0.75585648148148143</v>
      </c>
      <c r="H37" s="1">
        <v>0.75387731481481479</v>
      </c>
      <c r="I37" s="1">
        <v>0.76159722222222215</v>
      </c>
      <c r="J37" s="1">
        <v>0.75516203703703699</v>
      </c>
      <c r="K37" s="1">
        <v>0.75951388888888882</v>
      </c>
      <c r="L37" s="1">
        <v>0.75561342592592595</v>
      </c>
      <c r="M37" s="1">
        <v>0.75</v>
      </c>
      <c r="N37" s="1">
        <v>0.7594212962962964</v>
      </c>
      <c r="O37" s="1">
        <v>0.75738425925925934</v>
      </c>
      <c r="P37" s="1">
        <v>0.75537037037037036</v>
      </c>
      <c r="Q37" s="1">
        <v>0.75587962962962962</v>
      </c>
    </row>
    <row r="38" spans="1:17">
      <c r="A38" s="1">
        <v>0.75577546296296294</v>
      </c>
      <c r="B38" s="1">
        <v>0.75458333333333327</v>
      </c>
      <c r="C38" s="1">
        <v>0.76173611111111106</v>
      </c>
      <c r="D38" s="1">
        <v>0.76255787037037026</v>
      </c>
      <c r="E38" s="1">
        <v>0.77248842592592604</v>
      </c>
      <c r="F38" s="1">
        <v>0.7578125</v>
      </c>
      <c r="G38" s="1">
        <v>0.75605324074074076</v>
      </c>
      <c r="H38" s="1">
        <v>0.75402777777777785</v>
      </c>
      <c r="I38" s="1">
        <v>0.76355324074074071</v>
      </c>
      <c r="J38" s="1">
        <v>0.75523148148148145</v>
      </c>
      <c r="K38" s="1">
        <v>0.7599999999999999</v>
      </c>
      <c r="L38" s="1">
        <v>0.75579861111111113</v>
      </c>
      <c r="M38" s="1">
        <v>0.75</v>
      </c>
      <c r="N38" s="1">
        <v>0.75947916666666659</v>
      </c>
      <c r="O38" s="1">
        <v>0.7575115740740741</v>
      </c>
      <c r="P38" s="1">
        <v>0.75545138888888885</v>
      </c>
      <c r="Q38" s="1">
        <v>0.755925925925926</v>
      </c>
    </row>
    <row r="39" spans="1:17">
      <c r="A39" s="1">
        <v>0.75636574074074081</v>
      </c>
      <c r="B39" s="1">
        <v>0.75465277777777784</v>
      </c>
      <c r="C39" s="1">
        <v>0.76224537037037043</v>
      </c>
      <c r="D39" s="1">
        <v>0.76291666666666658</v>
      </c>
      <c r="E39" s="1">
        <v>0.77270833333333344</v>
      </c>
      <c r="F39" s="1">
        <v>0.75797453703703699</v>
      </c>
      <c r="G39" s="1">
        <v>0.75623842592592594</v>
      </c>
      <c r="H39" s="1">
        <v>0.75407407407407412</v>
      </c>
      <c r="I39" s="1">
        <v>0.7637152777777777</v>
      </c>
      <c r="J39" s="1">
        <v>0.75528935185185186</v>
      </c>
      <c r="K39" s="1">
        <v>0.76034722222222229</v>
      </c>
      <c r="L39" s="1">
        <v>0.7559027777777777</v>
      </c>
      <c r="M39" s="1">
        <v>0.75</v>
      </c>
      <c r="N39" s="1">
        <v>0.75957175925925924</v>
      </c>
      <c r="O39" s="1">
        <v>0.75778935185185192</v>
      </c>
      <c r="P39" s="1">
        <v>0.75555555555555554</v>
      </c>
      <c r="Q39" s="1">
        <v>0.75599537037037035</v>
      </c>
    </row>
    <row r="40" spans="1:17">
      <c r="A40" s="1">
        <v>0.75656249999999992</v>
      </c>
      <c r="B40" s="1">
        <v>0.75486111111111109</v>
      </c>
      <c r="C40" s="1">
        <v>0.76248842592592592</v>
      </c>
      <c r="D40" s="1">
        <v>0.76304398148148145</v>
      </c>
      <c r="E40" s="1">
        <v>0.77393518518518523</v>
      </c>
      <c r="F40" s="1">
        <v>0.75851851851851848</v>
      </c>
      <c r="G40" s="1">
        <v>0.75642361111111101</v>
      </c>
      <c r="H40" s="1">
        <v>0.75418981481481484</v>
      </c>
      <c r="I40" s="1">
        <v>0.76405092592592594</v>
      </c>
      <c r="J40" s="1">
        <v>0.75535879629629632</v>
      </c>
      <c r="K40" s="1">
        <v>0.76104166666666673</v>
      </c>
      <c r="L40" s="1">
        <v>0.7559837962962962</v>
      </c>
      <c r="M40" s="1">
        <v>0.75</v>
      </c>
      <c r="N40" s="1">
        <v>0.75962962962962965</v>
      </c>
      <c r="O40" s="1">
        <v>0.75789351851851849</v>
      </c>
      <c r="P40" s="1">
        <v>0.75563657407407403</v>
      </c>
      <c r="Q40" s="1">
        <v>0.75605324074074076</v>
      </c>
    </row>
    <row r="41" spans="1:17">
      <c r="A41" s="1">
        <v>0.75680555555555562</v>
      </c>
      <c r="B41" s="1">
        <v>0.75491898148148151</v>
      </c>
      <c r="C41" s="1">
        <v>0.76266203703703705</v>
      </c>
      <c r="D41" s="1">
        <v>0.76459490740740732</v>
      </c>
      <c r="E41" s="1">
        <v>0.77496527777777768</v>
      </c>
      <c r="F41" s="1">
        <v>0.75859953703703698</v>
      </c>
      <c r="G41" s="1">
        <v>0.75649305555555557</v>
      </c>
      <c r="H41" s="1">
        <v>0.75428240740740737</v>
      </c>
      <c r="I41" s="1">
        <v>0.76428240740740738</v>
      </c>
      <c r="J41" s="1">
        <v>0.75545138888888885</v>
      </c>
      <c r="K41" s="1">
        <v>0.76112268518518522</v>
      </c>
      <c r="L41" s="1">
        <v>0.75623842592592594</v>
      </c>
      <c r="M41" s="1">
        <v>0.75</v>
      </c>
      <c r="N41" s="1">
        <v>0.759699074074074</v>
      </c>
      <c r="O41" s="1">
        <v>0.75812500000000005</v>
      </c>
      <c r="P41" s="1">
        <v>0.7557060185185186</v>
      </c>
      <c r="Q41" s="1">
        <v>0.75614583333333341</v>
      </c>
    </row>
    <row r="42" spans="1:17">
      <c r="A42" s="1">
        <v>0.75686342592592604</v>
      </c>
      <c r="B42" s="1">
        <v>0.75510416666666658</v>
      </c>
      <c r="C42" s="1">
        <v>0.76372685185185185</v>
      </c>
      <c r="D42" s="1">
        <v>0.76497685185185194</v>
      </c>
      <c r="E42" s="1">
        <v>0.77577546296296296</v>
      </c>
      <c r="F42" s="1">
        <v>0.75868055555555547</v>
      </c>
      <c r="G42" s="1">
        <v>0.75662037037037033</v>
      </c>
      <c r="H42" s="1">
        <v>0.75435185185185183</v>
      </c>
      <c r="I42" s="1">
        <v>0.7653240740740741</v>
      </c>
      <c r="J42" s="1">
        <v>0.75584490740740751</v>
      </c>
      <c r="K42" s="1">
        <v>0.76144675925925931</v>
      </c>
      <c r="L42" s="1">
        <v>0.75633101851851858</v>
      </c>
      <c r="M42" s="1">
        <v>0.75</v>
      </c>
      <c r="N42" s="1">
        <v>0.75973379629629623</v>
      </c>
      <c r="O42" s="1">
        <v>0.75818287037037047</v>
      </c>
      <c r="P42" s="1">
        <v>0.75577546296296294</v>
      </c>
      <c r="Q42" s="1">
        <v>0.75619212962962967</v>
      </c>
    </row>
    <row r="43" spans="1:17">
      <c r="A43" s="1">
        <v>0.75692129629629623</v>
      </c>
      <c r="B43" s="1">
        <v>0.75643518518518515</v>
      </c>
      <c r="C43" s="1">
        <v>0.76473379629629623</v>
      </c>
      <c r="D43" s="1">
        <v>0.76519675925925934</v>
      </c>
      <c r="E43" s="1">
        <v>0.77793981481481478</v>
      </c>
      <c r="F43" s="1">
        <v>0.75903935185185178</v>
      </c>
      <c r="G43" s="1">
        <v>0.75686342592592604</v>
      </c>
      <c r="H43" s="1">
        <v>0.75442129629629628</v>
      </c>
      <c r="I43" s="1">
        <v>0.76609953703703704</v>
      </c>
      <c r="J43" s="1">
        <v>0.75601851851851853</v>
      </c>
      <c r="K43" s="1">
        <v>0.76386574074074076</v>
      </c>
      <c r="L43" s="1">
        <v>0.75651620370370365</v>
      </c>
      <c r="M43" s="1">
        <v>0.75</v>
      </c>
      <c r="N43" s="1">
        <v>0.76030092592592602</v>
      </c>
      <c r="O43" s="1">
        <v>0.75822916666666673</v>
      </c>
      <c r="P43" s="1">
        <v>0.75583333333333336</v>
      </c>
      <c r="Q43" s="1">
        <v>0.75626157407407402</v>
      </c>
    </row>
    <row r="44" spans="1:17">
      <c r="A44" s="1">
        <v>0.75724537037037043</v>
      </c>
      <c r="B44" s="1">
        <v>0.7565277777777778</v>
      </c>
      <c r="C44" s="1">
        <v>0.76481481481481473</v>
      </c>
      <c r="D44" s="1">
        <v>0.76527777777777783</v>
      </c>
      <c r="E44" s="1">
        <v>0.77833333333333332</v>
      </c>
      <c r="F44" s="1">
        <v>0.75930555555555557</v>
      </c>
      <c r="G44" s="1">
        <v>0.75732638888888892</v>
      </c>
      <c r="H44" s="1">
        <v>0.75456018518518519</v>
      </c>
      <c r="I44" s="1">
        <v>0.77142361111111113</v>
      </c>
      <c r="J44" s="1">
        <v>0.75649305555555557</v>
      </c>
      <c r="K44" s="1">
        <v>0.76394675925925926</v>
      </c>
      <c r="L44" s="1">
        <v>0.75658564814814822</v>
      </c>
      <c r="M44" s="1">
        <v>0.75</v>
      </c>
      <c r="N44" s="1">
        <v>0.76046296296296301</v>
      </c>
      <c r="O44" s="1">
        <v>0.75866898148148154</v>
      </c>
      <c r="P44" s="1">
        <v>0.7559027777777777</v>
      </c>
      <c r="Q44" s="1">
        <v>0.75634259259259251</v>
      </c>
    </row>
    <row r="45" spans="1:17">
      <c r="A45" s="1">
        <v>0.75754629629629633</v>
      </c>
      <c r="B45" s="1">
        <v>0.75657407407407407</v>
      </c>
      <c r="C45" s="1">
        <v>0.76487268518518514</v>
      </c>
      <c r="D45" s="1">
        <v>0.76533564814814825</v>
      </c>
      <c r="E45" s="1">
        <v>0.77854166666666658</v>
      </c>
      <c r="F45" s="1">
        <v>0.76064814814814818</v>
      </c>
      <c r="G45" s="1">
        <v>0.75740740740740742</v>
      </c>
      <c r="H45" s="1">
        <v>0.75496527777777789</v>
      </c>
      <c r="I45" s="1">
        <v>0.77428240740740739</v>
      </c>
      <c r="J45" s="1">
        <v>0.75655092592592599</v>
      </c>
      <c r="K45" s="1">
        <v>0.76406249999999998</v>
      </c>
      <c r="L45" s="1">
        <v>0.75666666666666671</v>
      </c>
      <c r="M45" s="1">
        <v>0.75</v>
      </c>
      <c r="N45" s="1">
        <v>0.76162037037037045</v>
      </c>
      <c r="O45" s="1">
        <v>0.75900462962962967</v>
      </c>
      <c r="P45" s="1">
        <v>0.75596064814814812</v>
      </c>
      <c r="Q45" s="1">
        <v>0.75640046296296293</v>
      </c>
    </row>
    <row r="46" spans="1:17">
      <c r="A46" s="1">
        <v>0.75763888888888886</v>
      </c>
      <c r="B46" s="1">
        <v>0.75709490740740737</v>
      </c>
      <c r="C46" s="1">
        <v>0.76493055555555556</v>
      </c>
      <c r="D46" s="1">
        <v>0.76771990740740748</v>
      </c>
      <c r="E46" s="1">
        <v>0.77862268518518529</v>
      </c>
      <c r="F46" s="1">
        <v>0.76086805555555559</v>
      </c>
      <c r="G46" s="1">
        <v>0.75755787037037037</v>
      </c>
      <c r="H46" s="1">
        <v>0.75516203703703699</v>
      </c>
      <c r="I46" s="1">
        <v>0.77500000000000002</v>
      </c>
      <c r="J46" s="1">
        <v>0.75739583333333327</v>
      </c>
      <c r="K46" s="1">
        <v>0.76515046296296296</v>
      </c>
      <c r="L46" s="1">
        <v>0.75673611111111105</v>
      </c>
      <c r="M46" s="1">
        <v>0.75</v>
      </c>
      <c r="N46" s="1">
        <v>0.76217592592592587</v>
      </c>
      <c r="O46" s="1">
        <v>0.75927083333333334</v>
      </c>
      <c r="P46" s="1">
        <v>0.75626157407407402</v>
      </c>
      <c r="Q46" s="1">
        <v>0.75649305555555557</v>
      </c>
    </row>
    <row r="47" spans="1:17">
      <c r="A47" s="1">
        <v>0.75795138888888891</v>
      </c>
      <c r="B47" s="1">
        <v>0.75717592592592586</v>
      </c>
      <c r="C47" s="1">
        <v>0.76497685185185194</v>
      </c>
      <c r="D47" s="1">
        <v>0.76851851851851849</v>
      </c>
      <c r="E47" s="1">
        <v>0.77949074074074076</v>
      </c>
      <c r="F47" s="1">
        <v>0.76104166666666673</v>
      </c>
      <c r="G47" s="1">
        <v>0.75802083333333325</v>
      </c>
      <c r="H47" s="1">
        <v>0.75537037037037036</v>
      </c>
      <c r="I47" s="1">
        <v>0.77793981481481478</v>
      </c>
      <c r="J47" s="1">
        <v>0.75741898148148146</v>
      </c>
      <c r="K47" s="1">
        <v>0.76543981481481482</v>
      </c>
      <c r="L47" s="1">
        <v>0.75680555555555562</v>
      </c>
      <c r="M47" s="1">
        <v>0.75</v>
      </c>
      <c r="N47" s="1">
        <v>0.7628125</v>
      </c>
      <c r="O47" s="1">
        <v>0.75989583333333333</v>
      </c>
      <c r="P47" s="1">
        <v>0.75643518518518515</v>
      </c>
      <c r="Q47" s="1">
        <v>0.75655092592592599</v>
      </c>
    </row>
    <row r="48" spans="1:17">
      <c r="A48" s="1">
        <v>0.75800925925925933</v>
      </c>
      <c r="B48" s="1">
        <v>0.75978009259259249</v>
      </c>
      <c r="C48" s="1">
        <v>0.76504629629629628</v>
      </c>
      <c r="D48" s="1">
        <v>0.76859953703703709</v>
      </c>
      <c r="E48" s="1">
        <v>0.78023148148148147</v>
      </c>
      <c r="F48" s="1">
        <v>0.76111111111111107</v>
      </c>
      <c r="G48" s="1">
        <v>0.75810185185185175</v>
      </c>
      <c r="H48" s="1">
        <v>0.75546296296296289</v>
      </c>
      <c r="I48" s="1">
        <v>0.77991898148148142</v>
      </c>
      <c r="J48" s="1">
        <v>0.75754629629629633</v>
      </c>
      <c r="K48" s="1">
        <v>0.76554398148148151</v>
      </c>
      <c r="L48" s="1">
        <v>0.75688657407407411</v>
      </c>
      <c r="M48" s="1">
        <v>0.75</v>
      </c>
      <c r="N48" s="1">
        <v>0.76317129629629632</v>
      </c>
      <c r="O48" s="1">
        <v>0.75996527777777778</v>
      </c>
      <c r="P48" s="1">
        <v>0.75653935185185184</v>
      </c>
      <c r="Q48" s="1">
        <v>0.7567476851851852</v>
      </c>
    </row>
    <row r="49" spans="1:17">
      <c r="A49" s="1">
        <v>0.75820601851851854</v>
      </c>
      <c r="B49" s="1">
        <v>0.76018518518518519</v>
      </c>
      <c r="C49" s="1">
        <v>0.76509259259259255</v>
      </c>
      <c r="D49" s="1">
        <v>0.76872685185185186</v>
      </c>
      <c r="E49" s="1">
        <v>0.7855671296296296</v>
      </c>
      <c r="F49" s="1">
        <v>0.76168981481481479</v>
      </c>
      <c r="G49" s="1">
        <v>0.75814814814814813</v>
      </c>
      <c r="H49" s="1">
        <v>0.75553240740740746</v>
      </c>
      <c r="I49" s="1">
        <v>0.78158564814814813</v>
      </c>
      <c r="J49" s="1">
        <v>0.7610069444444445</v>
      </c>
      <c r="K49" s="1">
        <v>0.76567129629629627</v>
      </c>
      <c r="L49" s="1">
        <v>0.75697916666666665</v>
      </c>
      <c r="M49" s="1">
        <v>0.75</v>
      </c>
      <c r="N49" s="1">
        <v>0.76332175925925927</v>
      </c>
      <c r="O49" s="1">
        <v>0.76003472222222224</v>
      </c>
      <c r="P49" s="1">
        <v>0.75663194444444448</v>
      </c>
      <c r="Q49" s="1">
        <v>0.75681712962962966</v>
      </c>
    </row>
    <row r="50" spans="1:17">
      <c r="A50" s="1">
        <v>0.75851851851851848</v>
      </c>
      <c r="B50" s="1">
        <v>0.76026620370370368</v>
      </c>
      <c r="C50" s="1">
        <v>0.76559027777777777</v>
      </c>
      <c r="D50" s="1">
        <v>0.76899305555555564</v>
      </c>
      <c r="E50" s="1">
        <v>0.78575231481481478</v>
      </c>
      <c r="F50" s="1">
        <v>0.76175925925925936</v>
      </c>
      <c r="G50" s="1">
        <v>0.758275462962963</v>
      </c>
      <c r="H50" s="1">
        <v>0.75561342592592595</v>
      </c>
      <c r="I50" s="1">
        <v>0.7834606481481482</v>
      </c>
      <c r="J50" s="1">
        <v>0.76150462962962961</v>
      </c>
      <c r="K50" s="1">
        <v>0.76703703703703707</v>
      </c>
      <c r="L50" s="1">
        <v>0.75708333333333344</v>
      </c>
      <c r="M50" s="1">
        <v>0.75</v>
      </c>
      <c r="N50" s="1">
        <v>0.7634143518518518</v>
      </c>
      <c r="O50" s="1">
        <v>0.76023148148148145</v>
      </c>
      <c r="P50" s="1">
        <v>0.75673611111111105</v>
      </c>
      <c r="Q50" s="1">
        <v>0.75747685185185187</v>
      </c>
    </row>
    <row r="51" spans="1:17">
      <c r="A51" s="1">
        <v>0.75872685185185185</v>
      </c>
      <c r="B51" s="1">
        <v>0.76045138888888886</v>
      </c>
      <c r="C51" s="1">
        <v>0.76642361111111112</v>
      </c>
      <c r="D51" s="1">
        <v>0.76925925925925931</v>
      </c>
      <c r="E51" s="1">
        <v>0.7868518518518518</v>
      </c>
      <c r="F51" s="1">
        <v>0.76197916666666676</v>
      </c>
      <c r="G51" s="1">
        <v>0.75862268518518527</v>
      </c>
      <c r="H51" s="1">
        <v>0.75571759259259252</v>
      </c>
      <c r="I51" s="1">
        <v>0.78464120370370372</v>
      </c>
      <c r="J51" s="1">
        <v>0.76201388888888888</v>
      </c>
      <c r="K51" s="1">
        <v>0.76729166666666659</v>
      </c>
      <c r="L51" s="1">
        <v>0.7571296296296296</v>
      </c>
      <c r="M51" s="1">
        <v>0.75</v>
      </c>
      <c r="N51" s="1">
        <v>0.76376157407407408</v>
      </c>
      <c r="O51" s="1">
        <v>0.76040509259259259</v>
      </c>
      <c r="P51" s="1">
        <v>0.75681712962962966</v>
      </c>
      <c r="Q51" s="1">
        <v>0.7575925925925926</v>
      </c>
    </row>
    <row r="52" spans="1:17">
      <c r="A52" s="1">
        <v>0.7588773148148148</v>
      </c>
      <c r="B52" s="1">
        <v>0.76061342592592596</v>
      </c>
      <c r="C52" s="1">
        <v>0.76658564814814811</v>
      </c>
      <c r="D52" s="1">
        <v>0.7693402777777778</v>
      </c>
      <c r="E52" s="1">
        <v>0.79041666666666666</v>
      </c>
      <c r="F52" s="1">
        <v>0.76232638888888893</v>
      </c>
      <c r="G52" s="1">
        <v>0.75868055555555547</v>
      </c>
      <c r="H52" s="1">
        <v>0.75581018518518517</v>
      </c>
      <c r="I52" s="1">
        <v>0.78577546296296286</v>
      </c>
      <c r="J52" s="1">
        <v>0.7648611111111111</v>
      </c>
      <c r="K52" s="1">
        <v>0.76736111111111116</v>
      </c>
      <c r="L52" s="1">
        <v>0.75726851851851851</v>
      </c>
      <c r="M52" s="1">
        <v>0.75</v>
      </c>
      <c r="N52" s="1">
        <v>0.76424768518518515</v>
      </c>
      <c r="O52" s="1">
        <v>0.76050925925925927</v>
      </c>
      <c r="P52" s="1">
        <v>0.75695601851851846</v>
      </c>
      <c r="Q52" s="1">
        <v>0.75856481481481486</v>
      </c>
    </row>
    <row r="53" spans="1:17">
      <c r="A53" s="1">
        <v>0.75906250000000008</v>
      </c>
      <c r="B53" s="1">
        <v>0.76081018518518517</v>
      </c>
      <c r="C53" s="1">
        <v>0.76678240740740744</v>
      </c>
      <c r="D53" s="1">
        <v>0.76940972222222215</v>
      </c>
      <c r="E53" s="1">
        <v>0.79060185185185183</v>
      </c>
      <c r="F53" s="1">
        <v>0.76270833333333332</v>
      </c>
      <c r="G53" s="1">
        <v>0.75883101851851853</v>
      </c>
      <c r="H53" s="1">
        <v>0.7559027777777777</v>
      </c>
      <c r="I53" s="1">
        <v>0.78583333333333327</v>
      </c>
      <c r="J53" s="1">
        <v>0.76498842592592586</v>
      </c>
      <c r="K53" s="1">
        <v>0.76763888888888887</v>
      </c>
      <c r="L53" s="1">
        <v>0.757349537037037</v>
      </c>
      <c r="M53" s="1">
        <v>0.75</v>
      </c>
      <c r="N53" s="1">
        <v>0.76450231481481479</v>
      </c>
      <c r="O53" s="1">
        <v>0.76056712962962969</v>
      </c>
      <c r="P53" s="1">
        <v>0.75707175925925929</v>
      </c>
      <c r="Q53" s="1">
        <v>0.75864583333333335</v>
      </c>
    </row>
    <row r="54" spans="1:17">
      <c r="A54" s="1">
        <v>0.75924768518518515</v>
      </c>
      <c r="B54" s="1">
        <v>0.76141203703703697</v>
      </c>
      <c r="C54" s="1">
        <v>0.76715277777777768</v>
      </c>
      <c r="D54" s="1">
        <v>0.77057870370370374</v>
      </c>
      <c r="E54" s="1">
        <v>0.79121527777777778</v>
      </c>
      <c r="F54" s="1">
        <v>0.76318287037037036</v>
      </c>
      <c r="G54" s="1">
        <v>0.75894675925925925</v>
      </c>
      <c r="H54" s="1">
        <v>0.7559837962962962</v>
      </c>
      <c r="I54" s="1">
        <v>0.78600694444444441</v>
      </c>
      <c r="J54" s="1">
        <v>0.76506944444444447</v>
      </c>
      <c r="K54" s="1">
        <v>0.76947916666666671</v>
      </c>
      <c r="L54" s="1">
        <v>0.75746527777777783</v>
      </c>
      <c r="M54" s="1">
        <v>0.75</v>
      </c>
      <c r="N54" s="1">
        <v>0.76484953703703706</v>
      </c>
      <c r="O54" s="1">
        <v>0.76124999999999998</v>
      </c>
      <c r="P54" s="1">
        <v>0.75714120370370364</v>
      </c>
      <c r="Q54" s="1">
        <v>0.75891203703703702</v>
      </c>
    </row>
    <row r="55" spans="1:17">
      <c r="A55" s="1">
        <v>0.75930555555555557</v>
      </c>
      <c r="B55" s="1">
        <v>0.76239583333333327</v>
      </c>
      <c r="C55" s="1">
        <v>0.76734953703703701</v>
      </c>
      <c r="D55" s="1">
        <v>0.77064814814814808</v>
      </c>
      <c r="E55" s="1">
        <v>0.79921296296296296</v>
      </c>
      <c r="F55" s="1">
        <v>0.76459490740740732</v>
      </c>
      <c r="G55" s="1">
        <v>0.75905092592592593</v>
      </c>
      <c r="H55" s="1">
        <v>0.75608796296296299</v>
      </c>
      <c r="I55" s="1">
        <v>0.78761574074074081</v>
      </c>
      <c r="J55" s="1">
        <v>0.76511574074074085</v>
      </c>
      <c r="K55" s="1">
        <v>0.76974537037037039</v>
      </c>
      <c r="L55" s="1">
        <v>0.7575115740740741</v>
      </c>
      <c r="M55" s="1">
        <v>0.75</v>
      </c>
      <c r="N55" s="1">
        <v>0.76767361111111121</v>
      </c>
      <c r="O55" s="1">
        <v>0.76145833333333324</v>
      </c>
      <c r="P55" s="1">
        <v>0.75719907407407405</v>
      </c>
      <c r="Q55" s="1">
        <v>0.75920138888888899</v>
      </c>
    </row>
    <row r="56" spans="1:17">
      <c r="A56" s="1">
        <v>0.7594212962962964</v>
      </c>
      <c r="B56" s="1">
        <v>0.76244212962962965</v>
      </c>
      <c r="C56" s="1">
        <v>0.76959490740740744</v>
      </c>
      <c r="D56" s="1">
        <v>0.77076388888888892</v>
      </c>
      <c r="E56" s="1">
        <v>0.80270833333333336</v>
      </c>
      <c r="F56" s="1">
        <v>0.76642361111111112</v>
      </c>
      <c r="G56" s="1">
        <v>0.75927083333333334</v>
      </c>
      <c r="H56" s="1">
        <v>0.75613425925925926</v>
      </c>
      <c r="I56" s="1">
        <v>0.78768518518518515</v>
      </c>
      <c r="J56" s="1">
        <v>0.76554398148148151</v>
      </c>
      <c r="K56" s="1">
        <v>0.77138888888888879</v>
      </c>
      <c r="L56" s="1">
        <v>0.7575925925925926</v>
      </c>
      <c r="M56" s="1">
        <v>0.75</v>
      </c>
      <c r="N56" s="1">
        <v>0.76800925925925922</v>
      </c>
      <c r="O56" s="1">
        <v>0.76179398148148147</v>
      </c>
      <c r="P56" s="1">
        <v>0.75726851851851851</v>
      </c>
      <c r="Q56" s="1">
        <v>0.75925925925925919</v>
      </c>
    </row>
    <row r="57" spans="1:17">
      <c r="A57" s="1">
        <v>0.75958333333333339</v>
      </c>
      <c r="B57" s="1">
        <v>0.76253472222222218</v>
      </c>
      <c r="C57" s="1">
        <v>0.76969907407407412</v>
      </c>
      <c r="D57" s="1">
        <v>0.77090277777777771</v>
      </c>
      <c r="E57" s="1">
        <v>0.8027777777777777</v>
      </c>
      <c r="F57" s="1">
        <v>0.76790509259259254</v>
      </c>
      <c r="G57" s="1">
        <v>0.75987268518518514</v>
      </c>
      <c r="H57" s="1">
        <v>0.7562037037037036</v>
      </c>
      <c r="I57" s="1">
        <v>0.78819444444444453</v>
      </c>
      <c r="J57" s="1">
        <v>0.76637731481481486</v>
      </c>
      <c r="K57" s="1">
        <v>0.77149305555555558</v>
      </c>
      <c r="L57" s="1">
        <v>0.75805555555555548</v>
      </c>
      <c r="M57" s="1">
        <v>0.75</v>
      </c>
      <c r="N57" s="1">
        <v>0.7680555555555556</v>
      </c>
      <c r="O57" s="1">
        <v>0.76188657407407412</v>
      </c>
      <c r="P57" s="1">
        <v>0.75740740740740742</v>
      </c>
      <c r="Q57" s="1">
        <v>0.75958333333333339</v>
      </c>
    </row>
    <row r="58" spans="1:17">
      <c r="A58" s="1">
        <v>0.75973379629629623</v>
      </c>
      <c r="B58" s="1">
        <v>0.76258101851851856</v>
      </c>
      <c r="C58" s="1">
        <v>0.76978009259259261</v>
      </c>
      <c r="D58" s="1">
        <v>0.7712268518518518</v>
      </c>
      <c r="E58" s="1">
        <v>0.8030787037037036</v>
      </c>
      <c r="F58" s="1">
        <v>0.76796296296296296</v>
      </c>
      <c r="G58" s="1">
        <v>0.76016203703703711</v>
      </c>
      <c r="H58" s="1">
        <v>0.75627314814814817</v>
      </c>
      <c r="I58" s="1">
        <v>0.78835648148148152</v>
      </c>
      <c r="J58" s="1">
        <v>0.76740740740740743</v>
      </c>
      <c r="K58" s="1">
        <v>0.77172453703703703</v>
      </c>
      <c r="L58" s="1">
        <v>0.75829861111111108</v>
      </c>
      <c r="M58" s="1">
        <v>0.75</v>
      </c>
      <c r="N58" s="1">
        <v>0.76925925925925931</v>
      </c>
      <c r="O58" s="1">
        <v>0.76197916666666676</v>
      </c>
      <c r="P58" s="1">
        <v>0.75749999999999995</v>
      </c>
      <c r="Q58" s="1">
        <v>0.76001157407407405</v>
      </c>
    </row>
    <row r="59" spans="1:17">
      <c r="A59" s="1">
        <v>0.75979166666666664</v>
      </c>
      <c r="B59" s="1">
        <v>0.76287037037037031</v>
      </c>
      <c r="C59" s="1">
        <v>0.76987268518518526</v>
      </c>
      <c r="D59" s="1">
        <v>0.77129629629629637</v>
      </c>
      <c r="E59" s="1">
        <v>0.80319444444444443</v>
      </c>
      <c r="F59" s="1">
        <v>0.76859953703703709</v>
      </c>
      <c r="G59" s="1">
        <v>0.76082175925925932</v>
      </c>
      <c r="H59" s="1">
        <v>0.75633101851851858</v>
      </c>
      <c r="I59" s="1">
        <v>0.78969907407407414</v>
      </c>
      <c r="J59" s="1">
        <v>0.76756944444444442</v>
      </c>
      <c r="K59" s="1">
        <v>0.77232638888888883</v>
      </c>
      <c r="L59" s="1">
        <v>0.75836805555555553</v>
      </c>
      <c r="M59" s="1">
        <v>0.75</v>
      </c>
      <c r="N59" s="1">
        <v>0.76930555555555558</v>
      </c>
      <c r="O59" s="1">
        <v>0.76232638888888893</v>
      </c>
      <c r="P59" s="1">
        <v>0.75812500000000005</v>
      </c>
      <c r="Q59" s="1">
        <v>0.76055555555555554</v>
      </c>
    </row>
    <row r="60" spans="1:17">
      <c r="A60" s="1">
        <v>0.75986111111111121</v>
      </c>
      <c r="B60" s="1">
        <v>0.76314814814814813</v>
      </c>
      <c r="C60" s="1">
        <v>0.77020833333333327</v>
      </c>
      <c r="D60" s="1">
        <v>0.77145833333333336</v>
      </c>
      <c r="E60" s="1">
        <v>0.80377314814814815</v>
      </c>
      <c r="F60" s="1">
        <v>0.76923611111111112</v>
      </c>
      <c r="G60" s="1">
        <v>0.76094907407407408</v>
      </c>
      <c r="H60" s="1">
        <v>0.75641203703703708</v>
      </c>
      <c r="I60" s="1">
        <v>0.79069444444444448</v>
      </c>
      <c r="J60" s="1">
        <v>0.76763888888888887</v>
      </c>
      <c r="K60" s="1">
        <v>0.77253472222222219</v>
      </c>
      <c r="L60" s="1">
        <v>0.7587962962962963</v>
      </c>
      <c r="M60" s="1">
        <v>0.75</v>
      </c>
      <c r="N60" s="1">
        <v>0.7698842592592593</v>
      </c>
      <c r="O60" s="1">
        <v>0.76244212962962965</v>
      </c>
      <c r="P60" s="1">
        <v>0.75912037037037028</v>
      </c>
      <c r="Q60" s="1">
        <v>0.76103009259259258</v>
      </c>
    </row>
    <row r="61" spans="1:17">
      <c r="A61" s="1">
        <v>0.75993055555555555</v>
      </c>
      <c r="B61" s="1">
        <v>0.76369212962962962</v>
      </c>
      <c r="C61" s="1">
        <v>0.77075231481481488</v>
      </c>
      <c r="D61" s="1">
        <v>0.7742592592592592</v>
      </c>
      <c r="E61" s="1">
        <v>0.80412037037037043</v>
      </c>
      <c r="F61" s="1">
        <v>0.77153935185185185</v>
      </c>
      <c r="G61" s="1">
        <v>0.76103009259259258</v>
      </c>
      <c r="H61" s="1">
        <v>0.75648148148148142</v>
      </c>
      <c r="I61" s="1">
        <v>0.79106481481481483</v>
      </c>
      <c r="J61" s="1">
        <v>0.76789351851851861</v>
      </c>
      <c r="K61" s="1">
        <v>0.77290509259259255</v>
      </c>
      <c r="L61" s="1">
        <v>0.75990740740740748</v>
      </c>
      <c r="M61" s="1">
        <v>0.75</v>
      </c>
      <c r="N61" s="1">
        <v>0.77035879629629633</v>
      </c>
      <c r="O61" s="1">
        <v>0.76255787037037026</v>
      </c>
      <c r="P61" s="1">
        <v>0.75954861111111116</v>
      </c>
      <c r="Q61" s="1">
        <v>0.76236111111111116</v>
      </c>
    </row>
    <row r="62" spans="1:17">
      <c r="A62" s="1">
        <v>0.76011574074074073</v>
      </c>
      <c r="B62" s="1">
        <v>0.76398148148148148</v>
      </c>
      <c r="C62" s="1">
        <v>0.77224537037037033</v>
      </c>
      <c r="D62" s="1">
        <v>0.77439814814814811</v>
      </c>
      <c r="E62" s="1">
        <v>0.80421296296296296</v>
      </c>
      <c r="F62" s="1">
        <v>0.7716087962962962</v>
      </c>
      <c r="G62" s="1">
        <v>0.76107638888888884</v>
      </c>
      <c r="H62" s="1">
        <v>0.75667824074074075</v>
      </c>
      <c r="I62" s="1">
        <v>0.7915740740740741</v>
      </c>
      <c r="J62" s="1">
        <v>0.76799768518518519</v>
      </c>
      <c r="K62" s="1">
        <v>0.77348379629629627</v>
      </c>
      <c r="L62" s="1">
        <v>0.75997685185185182</v>
      </c>
      <c r="M62" s="1">
        <v>0.75</v>
      </c>
      <c r="N62" s="1">
        <v>0.77055555555555555</v>
      </c>
      <c r="O62" s="1">
        <v>0.76261574074074068</v>
      </c>
      <c r="P62" s="1">
        <v>0.75995370370370363</v>
      </c>
      <c r="Q62" s="1">
        <v>0.76239583333333327</v>
      </c>
    </row>
    <row r="63" spans="1:17">
      <c r="A63" s="1">
        <v>0.76018518518518519</v>
      </c>
      <c r="B63" s="1">
        <v>0.76405092592592594</v>
      </c>
      <c r="C63" s="1">
        <v>0.7724537037037037</v>
      </c>
      <c r="D63" s="1">
        <v>0.77543981481481483</v>
      </c>
      <c r="E63" s="1">
        <v>0.80503472222222217</v>
      </c>
      <c r="F63" s="1">
        <v>0.77167824074074076</v>
      </c>
      <c r="G63" s="1">
        <v>0.7613078703703704</v>
      </c>
      <c r="H63" s="1">
        <v>0.75696759259259261</v>
      </c>
      <c r="I63" s="1">
        <v>0.79440972222222228</v>
      </c>
      <c r="J63" s="1">
        <v>0.76814814814814814</v>
      </c>
      <c r="K63" s="1">
        <v>0.77357638888888891</v>
      </c>
      <c r="L63" s="1">
        <v>0.76001157407407405</v>
      </c>
      <c r="M63" s="1">
        <v>0.75</v>
      </c>
      <c r="N63" s="1">
        <v>0.77104166666666663</v>
      </c>
      <c r="O63" s="1">
        <v>0.76287037037037031</v>
      </c>
      <c r="P63" s="1">
        <v>0.76081018518518517</v>
      </c>
      <c r="Q63" s="1">
        <v>0.76402777777777775</v>
      </c>
    </row>
    <row r="64" spans="1:17">
      <c r="A64" s="1">
        <v>0.7602430555555556</v>
      </c>
      <c r="B64" s="1">
        <v>0.76428240740740738</v>
      </c>
      <c r="C64" s="1">
        <v>0.77363425925925933</v>
      </c>
      <c r="D64" s="1">
        <v>0.77619212962962969</v>
      </c>
      <c r="E64" s="1">
        <v>0.80509259259259258</v>
      </c>
      <c r="F64" s="1">
        <v>0.77189814814814817</v>
      </c>
      <c r="G64" s="1">
        <v>0.76312500000000005</v>
      </c>
      <c r="H64" s="1">
        <v>0.75706018518518514</v>
      </c>
      <c r="I64" s="1">
        <v>0.79457175925925927</v>
      </c>
      <c r="J64" s="1">
        <v>0.76936342592592588</v>
      </c>
      <c r="K64" s="1">
        <v>0.77523148148148147</v>
      </c>
      <c r="L64" s="1">
        <v>0.76011574074074073</v>
      </c>
      <c r="M64" s="1">
        <v>0.75</v>
      </c>
      <c r="N64" s="1">
        <v>0.77115740740740746</v>
      </c>
      <c r="O64" s="1">
        <v>0.76299768518518529</v>
      </c>
      <c r="P64" s="1">
        <v>0.76090277777777782</v>
      </c>
      <c r="Q64" s="1">
        <v>0.76407407407407402</v>
      </c>
    </row>
    <row r="65" spans="1:17">
      <c r="A65" s="1">
        <v>0.76031249999999995</v>
      </c>
      <c r="B65" s="1">
        <v>0.76466435185185189</v>
      </c>
      <c r="C65" s="1">
        <v>0.77378472222222217</v>
      </c>
      <c r="D65" s="1">
        <v>0.77765046296296303</v>
      </c>
      <c r="E65" s="1">
        <v>0.80513888888888896</v>
      </c>
      <c r="F65" s="1">
        <v>0.77255787037037038</v>
      </c>
      <c r="G65" s="1">
        <v>0.76332175925925927</v>
      </c>
      <c r="H65" s="1">
        <v>0.7571296296296296</v>
      </c>
      <c r="I65" s="1">
        <v>0.79467592592592595</v>
      </c>
      <c r="J65" s="1">
        <v>0.7694212962962963</v>
      </c>
      <c r="K65" s="1">
        <v>0.77531250000000007</v>
      </c>
      <c r="L65" s="1">
        <v>0.76033564814814814</v>
      </c>
      <c r="M65" s="1">
        <v>0.75</v>
      </c>
      <c r="N65" s="1">
        <v>0.7713310185185186</v>
      </c>
      <c r="O65" s="1">
        <v>0.76305555555555549</v>
      </c>
      <c r="P65" s="1">
        <v>0.7612268518518519</v>
      </c>
      <c r="Q65" s="1">
        <v>0.76565972222222223</v>
      </c>
    </row>
    <row r="66" spans="1:17">
      <c r="A66" s="1">
        <v>0.76037037037037036</v>
      </c>
      <c r="B66" s="1">
        <v>0.76535879629629633</v>
      </c>
      <c r="C66" s="1">
        <v>0.77385416666666673</v>
      </c>
      <c r="D66" s="1">
        <v>0.77855324074074073</v>
      </c>
      <c r="E66" s="1">
        <v>0.8052083333333333</v>
      </c>
      <c r="F66" s="1">
        <v>0.77277777777777779</v>
      </c>
      <c r="G66" s="1">
        <v>0.76358796296296294</v>
      </c>
      <c r="H66" s="1">
        <v>0.75740740740740742</v>
      </c>
      <c r="I66" s="1">
        <v>0.7947453703703703</v>
      </c>
      <c r="J66" s="1">
        <v>0.76978009259259261</v>
      </c>
      <c r="K66" s="1">
        <v>0.77626157407407403</v>
      </c>
      <c r="L66" s="1">
        <v>0.7605439814814815</v>
      </c>
      <c r="M66" s="1">
        <v>0.75</v>
      </c>
      <c r="N66" s="1">
        <v>0.77136574074074071</v>
      </c>
      <c r="O66" s="1">
        <v>0.76327546296296289</v>
      </c>
      <c r="P66" s="1">
        <v>0.76128472222222221</v>
      </c>
      <c r="Q66" s="1">
        <v>0.76572916666666668</v>
      </c>
    </row>
    <row r="67" spans="1:17">
      <c r="A67" s="1">
        <v>0.76042824074074078</v>
      </c>
      <c r="B67" s="1">
        <v>0.76560185185185192</v>
      </c>
      <c r="C67" s="1">
        <v>0.77436342592592589</v>
      </c>
      <c r="D67" s="1">
        <v>0.77866898148148145</v>
      </c>
      <c r="E67" s="1">
        <v>0.80542824074074071</v>
      </c>
      <c r="F67" s="1">
        <v>0.77342592592592585</v>
      </c>
      <c r="G67" s="1">
        <v>0.76363425925925921</v>
      </c>
      <c r="H67" s="1">
        <v>0.75753472222222218</v>
      </c>
      <c r="I67" s="1">
        <v>0.79499999999999993</v>
      </c>
      <c r="J67" s="1">
        <v>0.7712268518518518</v>
      </c>
      <c r="K67" s="1">
        <v>0.77885416666666663</v>
      </c>
      <c r="L67" s="1">
        <v>0.760625</v>
      </c>
      <c r="M67" s="1">
        <v>0.75</v>
      </c>
      <c r="N67" s="1">
        <v>0.77146990740740751</v>
      </c>
      <c r="O67" s="1">
        <v>0.76350694444444445</v>
      </c>
      <c r="P67" s="1">
        <v>0.76180555555555562</v>
      </c>
      <c r="Q67" s="1">
        <v>0.76582175925925933</v>
      </c>
    </row>
    <row r="68" spans="1:17">
      <c r="A68" s="1">
        <v>0.76048611111111108</v>
      </c>
      <c r="B68" s="1">
        <v>0.76570601851851849</v>
      </c>
      <c r="C68" s="1">
        <v>0.77533564814814815</v>
      </c>
      <c r="D68" s="1">
        <v>0.77896990740740746</v>
      </c>
      <c r="E68" s="1">
        <v>0.80570601851851853</v>
      </c>
      <c r="F68" s="1">
        <v>0.77379629629629632</v>
      </c>
      <c r="G68" s="1">
        <v>0.7637152777777777</v>
      </c>
      <c r="H68" s="1">
        <v>0.75807870370370367</v>
      </c>
      <c r="I68" s="1">
        <v>0.79512731481481491</v>
      </c>
      <c r="J68" s="1">
        <v>0.7713078703703703</v>
      </c>
      <c r="K68" s="1">
        <v>0.77892361111111119</v>
      </c>
      <c r="L68" s="1">
        <v>0.7611458333333333</v>
      </c>
      <c r="M68" s="1">
        <v>0.75</v>
      </c>
      <c r="N68" s="1">
        <v>0.77194444444444443</v>
      </c>
      <c r="O68" s="1">
        <v>0.76369212962962962</v>
      </c>
      <c r="P68" s="1">
        <v>0.76189814814814805</v>
      </c>
      <c r="Q68" s="1">
        <v>0.76659722222222226</v>
      </c>
    </row>
    <row r="69" spans="1:17">
      <c r="A69" s="1">
        <v>0.7605439814814815</v>
      </c>
      <c r="B69" s="1">
        <v>0.76576388888888891</v>
      </c>
      <c r="C69" s="1">
        <v>0.77547453703703706</v>
      </c>
      <c r="D69" s="1">
        <v>0.77943287037037035</v>
      </c>
      <c r="E69" s="1">
        <v>0.80591435185185178</v>
      </c>
      <c r="F69" s="1">
        <v>0.77461805555555552</v>
      </c>
      <c r="G69" s="1">
        <v>0.76392361111111118</v>
      </c>
      <c r="H69" s="1">
        <v>0.75851851851851848</v>
      </c>
      <c r="I69" s="1">
        <v>0.79525462962962967</v>
      </c>
      <c r="J69" s="1">
        <v>0.77153935185185185</v>
      </c>
      <c r="K69" s="1">
        <v>0.7790625000000001</v>
      </c>
      <c r="L69" s="1">
        <v>0.76143518518518516</v>
      </c>
      <c r="M69" s="1">
        <v>0.75</v>
      </c>
      <c r="N69" s="1">
        <v>0.77223379629629629</v>
      </c>
      <c r="O69" s="1">
        <v>0.76374999999999993</v>
      </c>
      <c r="P69" s="1">
        <v>0.76299768518518529</v>
      </c>
      <c r="Q69" s="1">
        <v>0.76667824074074076</v>
      </c>
    </row>
    <row r="70" spans="1:17">
      <c r="A70" s="1">
        <v>0.76063657407407403</v>
      </c>
      <c r="B70" s="1">
        <v>0.76587962962962963</v>
      </c>
      <c r="C70" s="1">
        <v>0.7756249999999999</v>
      </c>
      <c r="D70" s="1">
        <v>0.77960648148148148</v>
      </c>
      <c r="E70" s="1">
        <v>0.80599537037037028</v>
      </c>
      <c r="F70" s="1">
        <v>0.77546296296296291</v>
      </c>
      <c r="G70" s="1">
        <v>0.7648611111111111</v>
      </c>
      <c r="H70" s="1">
        <v>0.75864583333333335</v>
      </c>
      <c r="I70" s="1">
        <v>0.79534722222222232</v>
      </c>
      <c r="J70" s="1">
        <v>0.77164351851851853</v>
      </c>
      <c r="K70" s="1">
        <v>0.78045138888888888</v>
      </c>
      <c r="L70" s="1">
        <v>0.76166666666666671</v>
      </c>
      <c r="M70" s="1">
        <v>0.75</v>
      </c>
      <c r="N70" s="1">
        <v>0.77287037037037043</v>
      </c>
      <c r="O70" s="1">
        <v>0.76384259259259257</v>
      </c>
      <c r="P70" s="1">
        <v>0.76307870370370379</v>
      </c>
      <c r="Q70" s="1">
        <v>0.76672453703703702</v>
      </c>
    </row>
    <row r="71" spans="1:17">
      <c r="A71" s="1">
        <v>0.76086805555555559</v>
      </c>
      <c r="B71" s="1">
        <v>0.76599537037037047</v>
      </c>
      <c r="C71" s="1">
        <v>0.77574074074074073</v>
      </c>
      <c r="D71" s="1">
        <v>0.78011574074074075</v>
      </c>
      <c r="E71" s="1">
        <v>0.80606481481481485</v>
      </c>
      <c r="F71" s="1">
        <v>0.77592592592592602</v>
      </c>
      <c r="G71" s="1">
        <v>0.76527777777777783</v>
      </c>
      <c r="H71" s="1">
        <v>0.75878472222222226</v>
      </c>
      <c r="I71" s="1">
        <v>0.79582175925925924</v>
      </c>
      <c r="J71" s="1">
        <v>0.77429398148148154</v>
      </c>
      <c r="K71" s="1">
        <v>0.78076388888888892</v>
      </c>
      <c r="L71" s="1">
        <v>0.7620717592592593</v>
      </c>
      <c r="M71" s="1">
        <v>0.75</v>
      </c>
      <c r="N71" s="1">
        <v>0.77300925925925934</v>
      </c>
      <c r="O71" s="1">
        <v>0.76388888888888884</v>
      </c>
      <c r="P71" s="1">
        <v>0.76377314814814812</v>
      </c>
      <c r="Q71" s="1">
        <v>0.76754629629629623</v>
      </c>
    </row>
    <row r="72" spans="1:17">
      <c r="A72" s="1">
        <v>0.7610069444444445</v>
      </c>
      <c r="B72" s="1">
        <v>0.76603009259259258</v>
      </c>
      <c r="C72" s="1">
        <v>0.77591435185185187</v>
      </c>
      <c r="D72" s="1">
        <v>0.78090277777777783</v>
      </c>
      <c r="E72" s="1">
        <v>0.80621527777777768</v>
      </c>
      <c r="F72" s="1">
        <v>0.77665509259259258</v>
      </c>
      <c r="G72" s="1">
        <v>0.76533564814814825</v>
      </c>
      <c r="H72" s="1">
        <v>0.75885416666666661</v>
      </c>
      <c r="I72" s="1">
        <v>0.79646990740740742</v>
      </c>
      <c r="J72" s="1">
        <v>0.77437500000000004</v>
      </c>
      <c r="K72" s="1">
        <v>0.78089120370370368</v>
      </c>
      <c r="L72" s="1">
        <v>0.76262731481481483</v>
      </c>
      <c r="M72" s="1">
        <v>0.75</v>
      </c>
      <c r="N72" s="1">
        <v>0.7739583333333333</v>
      </c>
      <c r="O72" s="1">
        <v>0.76407407407407402</v>
      </c>
      <c r="P72" s="1">
        <v>0.76478009259259261</v>
      </c>
      <c r="Q72" s="1">
        <v>0.76811342592592602</v>
      </c>
    </row>
    <row r="73" spans="1:17">
      <c r="A73" s="1">
        <v>0.76112268518518522</v>
      </c>
      <c r="B73" s="1">
        <v>0.76694444444444443</v>
      </c>
      <c r="C73" s="1">
        <v>0.77615740740740735</v>
      </c>
      <c r="D73" s="1">
        <v>0.7822337962962963</v>
      </c>
      <c r="E73" s="1">
        <v>0.80630787037037033</v>
      </c>
      <c r="F73" s="1">
        <v>0.7772337962962963</v>
      </c>
      <c r="G73" s="1">
        <v>0.76579861111111114</v>
      </c>
      <c r="H73" s="1">
        <v>0.75895833333333329</v>
      </c>
      <c r="I73" s="1">
        <v>0.79659722222222218</v>
      </c>
      <c r="J73" s="1">
        <v>0.77739583333333329</v>
      </c>
      <c r="K73" s="1">
        <v>0.7809490740740741</v>
      </c>
      <c r="L73" s="1">
        <v>0.76270833333333332</v>
      </c>
      <c r="M73" s="1">
        <v>0.75</v>
      </c>
      <c r="N73" s="1">
        <v>0.77401620370370372</v>
      </c>
      <c r="O73" s="1">
        <v>0.76410879629629624</v>
      </c>
      <c r="P73" s="1">
        <v>0.7648611111111111</v>
      </c>
      <c r="Q73" s="1">
        <v>0.7688194444444445</v>
      </c>
    </row>
    <row r="74" spans="1:17">
      <c r="A74" s="1">
        <v>0.76137731481481474</v>
      </c>
      <c r="B74" s="1">
        <v>0.76708333333333334</v>
      </c>
      <c r="C74" s="1">
        <v>0.77625</v>
      </c>
      <c r="D74" s="1">
        <v>0.78241898148148137</v>
      </c>
      <c r="E74" s="1">
        <v>0.80638888888888882</v>
      </c>
      <c r="F74" s="1">
        <v>0.77870370370370379</v>
      </c>
      <c r="G74" s="1">
        <v>0.76601851851851854</v>
      </c>
      <c r="H74" s="1">
        <v>0.75924768518518515</v>
      </c>
      <c r="I74" s="1">
        <v>0.7966550925925926</v>
      </c>
      <c r="J74" s="1">
        <v>0.77747685185185189</v>
      </c>
      <c r="K74" s="1">
        <v>0.78111111111111109</v>
      </c>
      <c r="L74" s="1">
        <v>0.76288194444444446</v>
      </c>
      <c r="M74" s="1">
        <v>0.75</v>
      </c>
      <c r="N74" s="1">
        <v>0.77519675925925924</v>
      </c>
      <c r="O74" s="1">
        <v>0.76429398148148142</v>
      </c>
      <c r="P74" s="1">
        <v>0.76512731481481477</v>
      </c>
      <c r="Q74" s="1">
        <v>0.76893518518518522</v>
      </c>
    </row>
    <row r="75" spans="1:17">
      <c r="A75" s="1">
        <v>0.76150462962962961</v>
      </c>
      <c r="B75" s="1">
        <v>0.76759259259259249</v>
      </c>
      <c r="C75" s="1">
        <v>0.77855324074074073</v>
      </c>
      <c r="D75" s="1">
        <v>0.78266203703703707</v>
      </c>
      <c r="E75" s="1">
        <v>0.806574074074074</v>
      </c>
      <c r="F75" s="1">
        <v>0.78152777777777782</v>
      </c>
      <c r="G75" s="1">
        <v>0.76641203703703698</v>
      </c>
      <c r="H75" s="1">
        <v>0.75979166666666664</v>
      </c>
      <c r="I75" s="1">
        <v>0.79674768518518524</v>
      </c>
      <c r="J75" s="1">
        <v>0.77792824074074074</v>
      </c>
      <c r="K75" s="1">
        <v>0.78314814814814815</v>
      </c>
      <c r="L75" s="1">
        <v>0.76293981481481488</v>
      </c>
      <c r="M75" s="1">
        <v>0.75</v>
      </c>
      <c r="N75" s="1">
        <v>0.7752662037037038</v>
      </c>
      <c r="O75" s="1">
        <v>0.76506944444444447</v>
      </c>
      <c r="P75" s="1">
        <v>0.76519675925925934</v>
      </c>
      <c r="Q75" s="1">
        <v>0.7690393518518519</v>
      </c>
    </row>
    <row r="76" spans="1:17">
      <c r="A76" s="1">
        <v>0.76179398148148147</v>
      </c>
      <c r="B76" s="1">
        <v>0.76800925925925922</v>
      </c>
      <c r="C76" s="1">
        <v>0.77864583333333337</v>
      </c>
      <c r="D76" s="1">
        <v>0.78314814814814815</v>
      </c>
      <c r="E76" s="1">
        <v>0.80776620370370367</v>
      </c>
      <c r="F76" s="1">
        <v>0.78222222222222226</v>
      </c>
      <c r="G76" s="1">
        <v>0.76646990740740739</v>
      </c>
      <c r="H76" s="1">
        <v>0.76011574074074073</v>
      </c>
      <c r="I76" s="1">
        <v>0.79758101851851848</v>
      </c>
      <c r="J76" s="1">
        <v>0.77896990740740746</v>
      </c>
      <c r="K76" s="1">
        <v>0.78506944444444438</v>
      </c>
      <c r="L76" s="1">
        <v>0.76305555555555549</v>
      </c>
      <c r="M76" s="1">
        <v>0.75</v>
      </c>
      <c r="N76" s="1">
        <v>0.77547453703703706</v>
      </c>
      <c r="O76" s="1">
        <v>0.76511574074074085</v>
      </c>
      <c r="P76" s="1">
        <v>0.76525462962962953</v>
      </c>
      <c r="Q76" s="1">
        <v>0.76918981481481474</v>
      </c>
    </row>
    <row r="77" spans="1:17">
      <c r="A77" s="1">
        <v>0.76185185185185178</v>
      </c>
      <c r="B77" s="1">
        <v>0.76819444444444451</v>
      </c>
      <c r="C77" s="1">
        <v>0.77871527777777771</v>
      </c>
      <c r="D77" s="1">
        <v>0.78339120370370363</v>
      </c>
      <c r="E77" s="1">
        <v>0.80865740740740744</v>
      </c>
      <c r="F77" s="1">
        <v>0.78312500000000007</v>
      </c>
      <c r="G77" s="1">
        <v>0.76651620370370377</v>
      </c>
      <c r="H77" s="1">
        <v>0.76020833333333337</v>
      </c>
      <c r="I77" s="1">
        <v>0.7976388888888889</v>
      </c>
      <c r="J77" s="1">
        <v>0.779363425925926</v>
      </c>
      <c r="K77" s="1">
        <v>0.78518518518518521</v>
      </c>
      <c r="L77" s="1">
        <v>0.76320601851851855</v>
      </c>
      <c r="M77" s="1">
        <v>0.75</v>
      </c>
      <c r="N77" s="1">
        <v>0.77552083333333333</v>
      </c>
      <c r="O77" s="1">
        <v>0.76518518518518519</v>
      </c>
      <c r="P77" s="1">
        <v>0.76663194444444438</v>
      </c>
      <c r="Q77" s="1">
        <v>0.76931712962962961</v>
      </c>
    </row>
    <row r="78" spans="1:17">
      <c r="A78" s="1">
        <v>0.76193287037037039</v>
      </c>
      <c r="B78" s="1">
        <v>0.76822916666666663</v>
      </c>
      <c r="C78" s="1">
        <v>0.77886574074074078</v>
      </c>
      <c r="D78" s="1">
        <v>0.78429398148148144</v>
      </c>
      <c r="E78" s="1">
        <v>0.80924768518518519</v>
      </c>
      <c r="F78" s="1">
        <v>0.78320601851851857</v>
      </c>
      <c r="G78" s="1">
        <v>0.76688657407407401</v>
      </c>
      <c r="H78" s="1">
        <v>0.76030092592592602</v>
      </c>
      <c r="I78" s="1">
        <v>0.79770833333333335</v>
      </c>
      <c r="J78" s="1">
        <v>0.77946759259259257</v>
      </c>
      <c r="K78" s="1">
        <v>0.78524305555555562</v>
      </c>
      <c r="L78" s="1">
        <v>0.76328703703703704</v>
      </c>
      <c r="M78" s="1">
        <v>0.75</v>
      </c>
      <c r="N78" s="1">
        <v>0.77563657407407405</v>
      </c>
      <c r="O78" s="1">
        <v>0.76524305555555561</v>
      </c>
      <c r="P78" s="1">
        <v>0.76717592592592598</v>
      </c>
      <c r="Q78" s="1">
        <v>0.76993055555555545</v>
      </c>
    </row>
    <row r="79" spans="1:17">
      <c r="A79" s="1">
        <v>0.76210648148148152</v>
      </c>
      <c r="B79" s="1">
        <v>0.76833333333333342</v>
      </c>
      <c r="C79" s="1">
        <v>0.77892361111111119</v>
      </c>
      <c r="D79" s="1">
        <v>0.7847453703703704</v>
      </c>
      <c r="E79" s="1">
        <v>0.80932870370370369</v>
      </c>
      <c r="F79" s="1">
        <v>0.78331018518518514</v>
      </c>
      <c r="G79" s="1">
        <v>0.76725694444444448</v>
      </c>
      <c r="H79" s="1">
        <v>0.76199074074074069</v>
      </c>
      <c r="I79" s="1">
        <v>0.79792824074074076</v>
      </c>
      <c r="J79" s="1">
        <v>0.77959490740740733</v>
      </c>
      <c r="K79" s="1">
        <v>0.78585648148148157</v>
      </c>
      <c r="L79" s="1">
        <v>0.76335648148148139</v>
      </c>
      <c r="M79" s="1">
        <v>0.75</v>
      </c>
      <c r="N79" s="1">
        <v>0.77569444444444446</v>
      </c>
      <c r="O79" s="1">
        <v>0.76533564814814825</v>
      </c>
      <c r="P79" s="1">
        <v>0.76795138888888881</v>
      </c>
      <c r="Q79" s="1">
        <v>0.77</v>
      </c>
    </row>
    <row r="80" spans="1:17">
      <c r="A80" s="1">
        <v>0.76233796296296286</v>
      </c>
      <c r="B80" s="1">
        <v>0.76888888888888884</v>
      </c>
      <c r="C80" s="1">
        <v>0.77901620370370372</v>
      </c>
      <c r="D80" s="1">
        <v>0.78484953703703697</v>
      </c>
      <c r="E80" s="1">
        <v>0.80947916666666664</v>
      </c>
      <c r="F80" s="1">
        <v>0.78407407407407403</v>
      </c>
      <c r="G80" s="1">
        <v>0.76738425925925924</v>
      </c>
      <c r="H80" s="1">
        <v>0.76218750000000002</v>
      </c>
      <c r="I80" s="1">
        <v>0.79798611111111117</v>
      </c>
      <c r="J80" s="1">
        <v>0.78019675925925924</v>
      </c>
      <c r="K80" s="1">
        <v>0.78601851851851856</v>
      </c>
      <c r="L80" s="1">
        <v>0.76368055555555558</v>
      </c>
      <c r="M80" s="1">
        <v>0.75</v>
      </c>
      <c r="N80" s="1">
        <v>0.77739583333333329</v>
      </c>
      <c r="O80" s="1">
        <v>0.76561342592592585</v>
      </c>
      <c r="P80" s="1">
        <v>0.76876157407407408</v>
      </c>
      <c r="Q80" s="1">
        <v>0.77075231481481488</v>
      </c>
    </row>
    <row r="81" spans="1:17">
      <c r="A81" s="1">
        <v>0.76262731481481483</v>
      </c>
      <c r="B81" s="1">
        <v>0.76956018518518521</v>
      </c>
      <c r="C81" s="1">
        <v>0.77945601851851853</v>
      </c>
      <c r="D81" s="1">
        <v>0.78532407407407412</v>
      </c>
      <c r="E81" s="1">
        <v>0.80964120370370374</v>
      </c>
      <c r="F81" s="1">
        <v>0.78414351851851849</v>
      </c>
      <c r="G81" s="1">
        <v>0.76747685185185188</v>
      </c>
      <c r="H81" s="1">
        <v>0.76228009259259266</v>
      </c>
      <c r="I81" s="1">
        <v>0.79806712962962967</v>
      </c>
      <c r="J81" s="1">
        <v>0.78105324074074067</v>
      </c>
      <c r="K81" s="1">
        <v>0.78641203703703699</v>
      </c>
      <c r="L81" s="1">
        <v>0.763738425925926</v>
      </c>
      <c r="M81" s="1">
        <v>0.75</v>
      </c>
      <c r="N81" s="1">
        <v>0.77758101851851846</v>
      </c>
      <c r="O81" s="1">
        <v>0.77340277777777777</v>
      </c>
      <c r="P81" s="1">
        <v>0.77021990740740742</v>
      </c>
      <c r="Q81" s="1">
        <v>0.77109953703703704</v>
      </c>
    </row>
    <row r="82" spans="1:17">
      <c r="A82" s="1">
        <v>0.76268518518518524</v>
      </c>
      <c r="B82" s="1">
        <v>0.76965277777777785</v>
      </c>
      <c r="C82" s="1">
        <v>0.78114583333333332</v>
      </c>
      <c r="D82" s="1">
        <v>0.78540509259259261</v>
      </c>
      <c r="E82" s="1">
        <v>0.80983796296296295</v>
      </c>
      <c r="F82" s="1">
        <v>0.78601851851851856</v>
      </c>
      <c r="G82" s="1">
        <v>0.76762731481481483</v>
      </c>
      <c r="H82" s="1">
        <v>0.76236111111111116</v>
      </c>
      <c r="I82" s="1">
        <v>0.79813657407407401</v>
      </c>
      <c r="J82" s="1">
        <v>0.78206018518518527</v>
      </c>
      <c r="K82" s="1">
        <v>0.78956018518518523</v>
      </c>
      <c r="L82" s="1">
        <v>0.76393518518518511</v>
      </c>
      <c r="M82" s="1">
        <v>0.75</v>
      </c>
      <c r="N82" s="1">
        <v>0.77776620370370375</v>
      </c>
      <c r="O82" s="1">
        <v>0.77344907407407415</v>
      </c>
      <c r="P82" s="1">
        <v>0.77046296296296291</v>
      </c>
      <c r="Q82" s="1">
        <v>0.77134259259259252</v>
      </c>
    </row>
    <row r="83" spans="1:17">
      <c r="A83" s="1">
        <v>0.76276620370370374</v>
      </c>
      <c r="B83" s="1">
        <v>0.7698842592592593</v>
      </c>
      <c r="C83" s="1">
        <v>0.78192129629629636</v>
      </c>
      <c r="D83" s="1">
        <v>0.78547453703703696</v>
      </c>
      <c r="E83" s="1">
        <v>0.81020833333333331</v>
      </c>
      <c r="F83" s="1">
        <v>0.78671296296296289</v>
      </c>
      <c r="G83" s="1">
        <v>0.76769675925925929</v>
      </c>
      <c r="H83" s="1">
        <v>0.76246527777777784</v>
      </c>
      <c r="I83" s="1">
        <v>0.79818287037037028</v>
      </c>
      <c r="J83" s="1">
        <v>0.78357638888888881</v>
      </c>
      <c r="K83" s="1">
        <v>0.79780092592592589</v>
      </c>
      <c r="L83" s="1">
        <v>0.76399305555555552</v>
      </c>
      <c r="M83" s="1">
        <v>0.75</v>
      </c>
      <c r="N83" s="1">
        <v>0.77811342592592592</v>
      </c>
      <c r="O83" s="1">
        <v>0.77475694444444443</v>
      </c>
      <c r="P83" s="1">
        <v>0.77089120370370379</v>
      </c>
      <c r="Q83" s="1">
        <v>0.77258101851851846</v>
      </c>
    </row>
    <row r="84" spans="1:17">
      <c r="A84" s="1">
        <v>0.76283564814814808</v>
      </c>
      <c r="B84" s="1">
        <v>0.77048611111111109</v>
      </c>
      <c r="C84" s="1">
        <v>0.78197916666666656</v>
      </c>
      <c r="D84" s="1">
        <v>0.78555555555555545</v>
      </c>
      <c r="E84" s="1">
        <v>0.8103125000000001</v>
      </c>
      <c r="F84" s="1">
        <v>0.78756944444444443</v>
      </c>
      <c r="G84" s="1">
        <v>0.76785879629629628</v>
      </c>
      <c r="H84" s="1">
        <v>0.76285879629629638</v>
      </c>
      <c r="I84" s="1">
        <v>0.80118055555555545</v>
      </c>
      <c r="J84" s="1">
        <v>0.78581018518518519</v>
      </c>
      <c r="K84" s="1">
        <v>0.79806712962962967</v>
      </c>
      <c r="L84" s="1">
        <v>0.76406249999999998</v>
      </c>
      <c r="M84" s="1">
        <v>0.75</v>
      </c>
      <c r="N84" s="1">
        <v>0.77827546296296291</v>
      </c>
      <c r="O84" s="1">
        <v>0.77484953703703707</v>
      </c>
      <c r="P84" s="1">
        <v>0.77134259259259252</v>
      </c>
      <c r="Q84" s="1">
        <v>0.78373842592592602</v>
      </c>
    </row>
    <row r="85" spans="1:17">
      <c r="A85" s="1">
        <v>0.76290509259259265</v>
      </c>
      <c r="B85" s="1">
        <v>0.77055555555555555</v>
      </c>
      <c r="C85" s="1">
        <v>0.78273148148148142</v>
      </c>
      <c r="D85" s="1">
        <v>0.78584490740740742</v>
      </c>
      <c r="E85" s="1">
        <v>0.81084490740740733</v>
      </c>
      <c r="F85" s="1">
        <v>0.79027777777777775</v>
      </c>
      <c r="G85" s="1">
        <v>0.76791666666666669</v>
      </c>
      <c r="H85" s="1">
        <v>0.76326388888888896</v>
      </c>
      <c r="I85" s="1">
        <v>0.80231481481481481</v>
      </c>
      <c r="J85" s="1">
        <v>0.78592592592592592</v>
      </c>
      <c r="K85" s="1">
        <v>0.79910879629629628</v>
      </c>
      <c r="L85" s="1">
        <v>0.76422453703703708</v>
      </c>
      <c r="M85" s="1">
        <v>0.79166666666666663</v>
      </c>
      <c r="N85" s="1">
        <v>0.77859953703703699</v>
      </c>
      <c r="O85" s="1">
        <v>0.77621527777777777</v>
      </c>
      <c r="P85" s="1">
        <v>0.7718287037037036</v>
      </c>
      <c r="Q85" s="1">
        <v>0.78388888888888886</v>
      </c>
    </row>
    <row r="86" spans="1:17">
      <c r="A86" s="1">
        <v>0.76295138888888892</v>
      </c>
      <c r="B86" s="1">
        <v>0.77166666666666661</v>
      </c>
      <c r="C86" s="1">
        <v>0.78281250000000002</v>
      </c>
      <c r="D86" s="1">
        <v>0.78593750000000007</v>
      </c>
      <c r="E86" s="1">
        <v>0.81134259259259256</v>
      </c>
      <c r="F86" s="1">
        <v>0.79105324074074079</v>
      </c>
      <c r="G86" s="1">
        <v>0.76804398148148145</v>
      </c>
      <c r="H86" s="1">
        <v>0.76334490740740746</v>
      </c>
      <c r="I86" s="1">
        <v>0.80243055555555554</v>
      </c>
      <c r="J86" s="1">
        <v>0.78739583333333341</v>
      </c>
      <c r="K86" s="1">
        <v>0.79981481481481476</v>
      </c>
      <c r="L86" s="1">
        <v>0.76431712962962972</v>
      </c>
      <c r="M86" s="1">
        <v>0.79166666666666663</v>
      </c>
      <c r="N86" s="1">
        <v>0.77892361111111119</v>
      </c>
      <c r="O86" s="1">
        <v>0.77711805555555558</v>
      </c>
      <c r="P86" s="1">
        <v>0.77239583333333339</v>
      </c>
      <c r="Q86" s="1">
        <v>0.78457175925925926</v>
      </c>
    </row>
    <row r="87" spans="1:17">
      <c r="A87" s="1">
        <v>0.76300925925925922</v>
      </c>
      <c r="B87" s="1">
        <v>0.77172453703703703</v>
      </c>
      <c r="C87" s="1">
        <v>0.78304398148148147</v>
      </c>
      <c r="D87" s="1">
        <v>0.78650462962962964</v>
      </c>
      <c r="E87" s="1">
        <v>0.81252314814814808</v>
      </c>
      <c r="F87" s="1">
        <v>0.79214120370370367</v>
      </c>
      <c r="G87" s="1">
        <v>0.76811342592592602</v>
      </c>
      <c r="H87" s="1">
        <v>0.76342592592592595</v>
      </c>
      <c r="I87" s="1">
        <v>0.80678240740740748</v>
      </c>
      <c r="J87" s="1">
        <v>0.78913194444444434</v>
      </c>
      <c r="K87" s="1">
        <v>0.80001157407407408</v>
      </c>
      <c r="L87" s="1">
        <v>0.76479166666666665</v>
      </c>
      <c r="M87" s="1">
        <v>0.79166666666666663</v>
      </c>
      <c r="N87" s="1">
        <v>0.78091435185185187</v>
      </c>
      <c r="O87" s="1">
        <v>0.77736111111111106</v>
      </c>
      <c r="P87" s="1">
        <v>0.77334490740740736</v>
      </c>
      <c r="Q87" s="1">
        <v>0.78571759259259266</v>
      </c>
    </row>
    <row r="88" spans="1:17">
      <c r="A88" s="1">
        <v>0.76305555555555549</v>
      </c>
      <c r="B88" s="1">
        <v>0.77177083333333341</v>
      </c>
      <c r="C88" s="1">
        <v>0.78331018518518514</v>
      </c>
      <c r="D88" s="1">
        <v>0.7866319444444444</v>
      </c>
      <c r="E88" s="1">
        <v>0.81322916666666656</v>
      </c>
      <c r="F88" s="1">
        <v>0.79280092592592588</v>
      </c>
      <c r="G88" s="1">
        <v>0.76826388888888886</v>
      </c>
      <c r="H88" s="1">
        <v>0.7637152777777777</v>
      </c>
      <c r="I88" s="1">
        <v>0.80981481481481488</v>
      </c>
      <c r="J88" s="1">
        <v>0.78922453703703699</v>
      </c>
      <c r="K88" s="1">
        <v>0.8025000000000001</v>
      </c>
      <c r="L88" s="1">
        <v>0.76487268518518514</v>
      </c>
      <c r="M88" s="1">
        <v>0.79166666666666663</v>
      </c>
      <c r="N88" s="1">
        <v>0.78101851851851845</v>
      </c>
      <c r="O88" s="1">
        <v>0.77836805555555555</v>
      </c>
      <c r="P88" s="1">
        <v>0.77384259259259258</v>
      </c>
      <c r="Q88" s="1">
        <v>0.78579861111111116</v>
      </c>
    </row>
    <row r="89" spans="1:17">
      <c r="A89" s="1">
        <v>0.76318287037037036</v>
      </c>
      <c r="B89" s="1">
        <v>0.77188657407407402</v>
      </c>
      <c r="C89" s="1">
        <v>0.78471064814814817</v>
      </c>
      <c r="D89" s="1">
        <v>0.78671296296296289</v>
      </c>
      <c r="E89" s="1">
        <v>0.8140856481481481</v>
      </c>
      <c r="F89" s="1">
        <v>0.79533564814814817</v>
      </c>
      <c r="G89" s="1">
        <v>0.76833333333333342</v>
      </c>
      <c r="H89" s="1">
        <v>0.76465277777777774</v>
      </c>
      <c r="I89" s="1">
        <v>0.80987268518518529</v>
      </c>
      <c r="J89" s="1">
        <v>0.78930555555555559</v>
      </c>
      <c r="K89" s="1">
        <v>0.80415509259259255</v>
      </c>
      <c r="L89" s="1">
        <v>0.76508101851851851</v>
      </c>
      <c r="M89" s="1">
        <v>0.79166666666666663</v>
      </c>
      <c r="N89" s="1">
        <v>0.78109953703703694</v>
      </c>
      <c r="O89" s="1">
        <v>0.7787384259259259</v>
      </c>
      <c r="P89" s="1">
        <v>0.77422453703703698</v>
      </c>
      <c r="Q89" s="1">
        <v>0.7866319444444444</v>
      </c>
    </row>
    <row r="90" spans="1:17">
      <c r="A90" s="1">
        <v>0.76334490740740746</v>
      </c>
      <c r="B90" s="1">
        <v>0.77248842592592604</v>
      </c>
      <c r="C90" s="1">
        <v>0.78500000000000003</v>
      </c>
      <c r="D90" s="1">
        <v>0.78677083333333331</v>
      </c>
      <c r="E90" s="1">
        <v>0.81424768518518509</v>
      </c>
      <c r="F90" s="1">
        <v>0.79553240740740738</v>
      </c>
      <c r="G90" s="1">
        <v>0.76863425925925932</v>
      </c>
      <c r="H90" s="1">
        <v>0.76469907407407411</v>
      </c>
      <c r="I90" s="1">
        <v>0.81001157407407398</v>
      </c>
      <c r="J90" s="1">
        <v>0.79046296296296292</v>
      </c>
      <c r="K90" s="1">
        <v>0.80513888888888896</v>
      </c>
      <c r="L90" s="1">
        <v>0.76517361111111104</v>
      </c>
      <c r="M90" s="1">
        <v>0.79166666666666663</v>
      </c>
      <c r="N90" s="1">
        <v>0.78206018518518527</v>
      </c>
      <c r="O90" s="1">
        <v>0.77888888888888896</v>
      </c>
      <c r="P90" s="1">
        <v>0.77777777777777779</v>
      </c>
      <c r="Q90" s="1">
        <v>0.78761574074074081</v>
      </c>
    </row>
    <row r="91" spans="1:17">
      <c r="A91" s="1">
        <v>0.76340277777777776</v>
      </c>
      <c r="B91" s="1">
        <v>0.77277777777777779</v>
      </c>
      <c r="C91" s="1">
        <v>0.78599537037037026</v>
      </c>
      <c r="D91" s="1">
        <v>0.78682870370370372</v>
      </c>
      <c r="E91" s="1">
        <v>0.81444444444444442</v>
      </c>
      <c r="F91" s="1">
        <v>0.79612268518518514</v>
      </c>
      <c r="G91" s="1">
        <v>0.76870370370370367</v>
      </c>
      <c r="H91" s="1">
        <v>0.76511574074074085</v>
      </c>
      <c r="I91" s="1">
        <v>0.81130787037037033</v>
      </c>
      <c r="J91" s="1">
        <v>0.79100694444444442</v>
      </c>
      <c r="K91" s="1">
        <v>0.80533564814814806</v>
      </c>
      <c r="L91" s="1">
        <v>0.7659259259259259</v>
      </c>
      <c r="M91" s="1">
        <v>0.79166666666666696</v>
      </c>
      <c r="N91" s="1">
        <v>0.78241898148148137</v>
      </c>
      <c r="O91" s="1">
        <v>0.77929398148148143</v>
      </c>
      <c r="P91" s="1">
        <v>0.78016203703703713</v>
      </c>
      <c r="Q91" s="1">
        <v>0.78775462962962972</v>
      </c>
    </row>
    <row r="92" spans="1:17">
      <c r="A92" s="1">
        <v>0.76346064814814818</v>
      </c>
      <c r="B92" s="1">
        <v>0.77285879629629628</v>
      </c>
      <c r="C92" s="1">
        <v>0.78674768518518512</v>
      </c>
      <c r="D92" s="1">
        <v>0.78728009259259257</v>
      </c>
      <c r="E92" s="1">
        <v>0.81472222222222224</v>
      </c>
      <c r="F92" s="1">
        <v>0.79881944444444442</v>
      </c>
      <c r="G92" s="1">
        <v>0.7690393518518519</v>
      </c>
      <c r="H92" s="1">
        <v>0.76574074074074072</v>
      </c>
      <c r="I92" s="1">
        <v>0.81206018518518519</v>
      </c>
      <c r="J92" s="1">
        <v>0.79122685185185182</v>
      </c>
      <c r="K92" s="1">
        <v>0.8060532407407407</v>
      </c>
      <c r="L92" s="1">
        <v>0.76628472222222221</v>
      </c>
      <c r="M92" s="1">
        <v>0.79166666666666696</v>
      </c>
      <c r="N92" s="1">
        <v>0.78472222222222221</v>
      </c>
      <c r="O92" s="1">
        <v>0.77956018518518511</v>
      </c>
      <c r="P92" s="1">
        <v>0.78023148148148147</v>
      </c>
      <c r="Q92" s="1">
        <v>0.78796296296296298</v>
      </c>
    </row>
    <row r="93" spans="1:17">
      <c r="A93" s="1">
        <v>0.76365740740740751</v>
      </c>
      <c r="B93" s="1">
        <v>0.77290509259259255</v>
      </c>
      <c r="C93" s="1">
        <v>0.78834490740740737</v>
      </c>
      <c r="D93" s="1">
        <v>0.78756944444444443</v>
      </c>
      <c r="E93" s="1">
        <v>0.81479166666666669</v>
      </c>
      <c r="F93" s="1">
        <v>0.79931712962962964</v>
      </c>
      <c r="G93" s="1">
        <v>0.76960648148148147</v>
      </c>
      <c r="H93" s="1">
        <v>0.76649305555555547</v>
      </c>
      <c r="I93" s="1">
        <v>0.81232638888888886</v>
      </c>
      <c r="J93" s="1">
        <v>0.7914930555555556</v>
      </c>
      <c r="K93" s="1">
        <v>0.80633101851851852</v>
      </c>
      <c r="L93" s="1">
        <v>0.76770833333333333</v>
      </c>
      <c r="M93" s="1">
        <v>0.79166666666666696</v>
      </c>
      <c r="N93" s="1">
        <v>0.78503472222222215</v>
      </c>
      <c r="O93" s="1">
        <v>0.78077546296296296</v>
      </c>
      <c r="P93" s="1">
        <v>0.78050925925925929</v>
      </c>
      <c r="Q93" s="1">
        <v>0.7880787037037037</v>
      </c>
    </row>
    <row r="94" spans="1:17">
      <c r="A94" s="1">
        <v>0.763738425925926</v>
      </c>
      <c r="B94" s="1">
        <v>0.77303240740740742</v>
      </c>
      <c r="C94" s="1">
        <v>0.7903472222222222</v>
      </c>
      <c r="D94" s="1">
        <v>0.78792824074074075</v>
      </c>
      <c r="E94" s="1">
        <v>0.81487268518518519</v>
      </c>
      <c r="F94" s="1">
        <v>0.79987268518518517</v>
      </c>
      <c r="G94" s="1">
        <v>0.76966435185185178</v>
      </c>
      <c r="H94" s="1">
        <v>0.76656250000000004</v>
      </c>
      <c r="I94" s="1">
        <v>0.81298611111111108</v>
      </c>
      <c r="J94" s="1">
        <v>0.79156249999999995</v>
      </c>
      <c r="K94" s="1">
        <v>0.80762731481481476</v>
      </c>
      <c r="L94" s="1">
        <v>0.7678124999999999</v>
      </c>
      <c r="M94" s="1">
        <v>0.79166666666666696</v>
      </c>
      <c r="N94" s="1">
        <v>0.78539351851851846</v>
      </c>
      <c r="O94" s="1">
        <v>0.78116898148148151</v>
      </c>
      <c r="P94" s="1">
        <v>0.78240740740740744</v>
      </c>
      <c r="Q94" s="1">
        <v>0.78817129629629623</v>
      </c>
    </row>
    <row r="95" spans="1:17">
      <c r="A95" s="1">
        <v>0.7637962962962962</v>
      </c>
      <c r="B95" s="1">
        <v>0.77325231481481482</v>
      </c>
      <c r="C95" s="1">
        <v>0.79041666666666666</v>
      </c>
      <c r="D95" s="1">
        <v>0.7883796296296296</v>
      </c>
      <c r="E95" s="1">
        <v>0.8156944444444445</v>
      </c>
      <c r="F95" s="1">
        <v>0.8002893518518519</v>
      </c>
      <c r="G95" s="1">
        <v>0.76983796296296303</v>
      </c>
      <c r="H95" s="1">
        <v>0.76703703703703707</v>
      </c>
      <c r="I95" s="1">
        <v>0.81384259259259262</v>
      </c>
      <c r="J95" s="1">
        <v>0.79166666666666663</v>
      </c>
      <c r="K95" s="1">
        <v>0.80814814814814817</v>
      </c>
      <c r="L95" s="1">
        <v>0.7680555555555556</v>
      </c>
      <c r="M95" s="1">
        <v>0.79166666666666696</v>
      </c>
      <c r="N95" s="1">
        <v>0.7857291666666667</v>
      </c>
      <c r="O95" s="1">
        <v>0.78145833333333325</v>
      </c>
      <c r="P95" s="1">
        <v>0.78390046296296301</v>
      </c>
      <c r="Q95" s="1">
        <v>0.78833333333333344</v>
      </c>
    </row>
    <row r="96" spans="1:17">
      <c r="A96" s="1">
        <v>0.76386574074074076</v>
      </c>
      <c r="B96" s="1">
        <v>0.77328703703703694</v>
      </c>
      <c r="C96" s="1">
        <v>0.79070601851851852</v>
      </c>
      <c r="D96" s="1">
        <v>0.78872685185185187</v>
      </c>
      <c r="E96" s="1">
        <v>0.8158333333333333</v>
      </c>
      <c r="F96" s="1">
        <v>0.80321759259259251</v>
      </c>
      <c r="G96" s="1">
        <v>0.771550925925926</v>
      </c>
      <c r="H96" s="1">
        <v>0.76762731481481483</v>
      </c>
      <c r="I96" s="1">
        <v>0.8143055555555555</v>
      </c>
      <c r="J96" s="1">
        <v>0.79174768518518512</v>
      </c>
      <c r="K96" s="1">
        <v>0.80849537037037045</v>
      </c>
      <c r="L96" s="1">
        <v>0.76872685185185186</v>
      </c>
      <c r="M96" s="1">
        <v>0.79166666666666696</v>
      </c>
      <c r="N96" s="1">
        <v>0.78585648148148157</v>
      </c>
      <c r="O96" s="1">
        <v>0.78153935185185175</v>
      </c>
      <c r="P96" s="1">
        <v>0.78509259259259256</v>
      </c>
      <c r="Q96" s="1">
        <v>0.78843750000000001</v>
      </c>
    </row>
    <row r="97" spans="1:17">
      <c r="A97" s="1">
        <v>0.76400462962962967</v>
      </c>
      <c r="B97" s="1">
        <v>0.77379629629629632</v>
      </c>
      <c r="C97" s="1">
        <v>0.79081018518518509</v>
      </c>
      <c r="D97" s="1">
        <v>0.78894675925925928</v>
      </c>
      <c r="E97" s="1">
        <v>0.81598379629629625</v>
      </c>
      <c r="F97" s="1">
        <v>0.80571759259259268</v>
      </c>
      <c r="G97" s="1">
        <v>0.77189814814814817</v>
      </c>
      <c r="H97" s="1">
        <v>0.76769675925925929</v>
      </c>
      <c r="I97" s="1">
        <v>0.81439814814814815</v>
      </c>
      <c r="J97" s="1">
        <v>0.79219907407407408</v>
      </c>
      <c r="K97" s="1">
        <v>0.80862268518518521</v>
      </c>
      <c r="L97" s="1">
        <v>0.76932870370370365</v>
      </c>
      <c r="M97" s="1">
        <v>0.79166666666666696</v>
      </c>
      <c r="N97" s="1">
        <v>0.78900462962962958</v>
      </c>
      <c r="O97" s="1">
        <v>0.78211805555555547</v>
      </c>
      <c r="P97" s="1">
        <v>0.78608796296296291</v>
      </c>
      <c r="Q97" s="1">
        <v>0.78851851851851851</v>
      </c>
    </row>
    <row r="98" spans="1:17">
      <c r="A98" s="1">
        <v>0.76410879629629624</v>
      </c>
      <c r="B98" s="1">
        <v>0.7745023148148148</v>
      </c>
      <c r="C98" s="1">
        <v>0.79087962962962965</v>
      </c>
      <c r="D98" s="1">
        <v>0.78923611111111114</v>
      </c>
      <c r="E98" s="1">
        <v>0.81625000000000003</v>
      </c>
      <c r="F98" s="1">
        <v>0.80740740740740735</v>
      </c>
      <c r="G98" s="1">
        <v>0.77307870370370368</v>
      </c>
      <c r="H98" s="1">
        <v>0.76780092592592597</v>
      </c>
      <c r="I98" s="1">
        <v>0.8146296296296297</v>
      </c>
      <c r="J98" s="1">
        <v>0.79240740740740734</v>
      </c>
      <c r="K98" s="1">
        <v>0.80884259259259261</v>
      </c>
      <c r="L98" s="1">
        <v>0.76938657407407407</v>
      </c>
      <c r="M98" s="1">
        <v>0.79166666666666696</v>
      </c>
      <c r="N98" s="1">
        <v>0.78947916666666673</v>
      </c>
      <c r="O98" s="1">
        <v>0.78246527777777775</v>
      </c>
      <c r="P98" s="1">
        <v>0.78724537037037035</v>
      </c>
      <c r="Q98" s="1">
        <v>0.78879629629629633</v>
      </c>
    </row>
    <row r="99" spans="1:17">
      <c r="A99" s="1">
        <v>0.76420138888888889</v>
      </c>
      <c r="B99" s="1">
        <v>0.77487268518518526</v>
      </c>
      <c r="C99" s="1">
        <v>0.790949074074074</v>
      </c>
      <c r="D99" s="1">
        <v>0.78945601851851854</v>
      </c>
      <c r="E99" s="1">
        <v>0.81631944444444438</v>
      </c>
      <c r="F99" s="1">
        <v>0.8078819444444445</v>
      </c>
      <c r="G99" s="1">
        <v>0.77400462962962957</v>
      </c>
      <c r="H99" s="1">
        <v>0.76866898148148144</v>
      </c>
      <c r="I99" s="1">
        <v>0.81509259259259259</v>
      </c>
      <c r="J99" s="1">
        <v>0.79249999999999998</v>
      </c>
      <c r="K99" s="1">
        <v>0.8093055555555555</v>
      </c>
      <c r="L99" s="1">
        <v>0.76946759259259256</v>
      </c>
      <c r="M99" s="1">
        <v>0.79166666666666696</v>
      </c>
      <c r="N99" s="1">
        <v>0.79060185185185183</v>
      </c>
      <c r="O99" s="1">
        <v>0.78341435185185182</v>
      </c>
      <c r="P99" s="1">
        <v>0.78887731481481482</v>
      </c>
      <c r="Q99" s="1">
        <v>0.79074074074074074</v>
      </c>
    </row>
    <row r="100" spans="1:17">
      <c r="A100" s="1">
        <v>0.76445601851851841</v>
      </c>
      <c r="B100" s="1">
        <v>0.77546296296296291</v>
      </c>
      <c r="C100" s="1">
        <v>0.79203703703703709</v>
      </c>
      <c r="D100" s="1">
        <v>0.78960648148148149</v>
      </c>
      <c r="E100" s="1">
        <v>0.81635416666666671</v>
      </c>
      <c r="F100" s="1">
        <v>0.80803240740740734</v>
      </c>
      <c r="G100" s="1">
        <v>0.77418981481481486</v>
      </c>
      <c r="H100" s="1">
        <v>0.7694212962962963</v>
      </c>
      <c r="I100" s="1">
        <v>0.81606481481481474</v>
      </c>
      <c r="J100" s="1">
        <v>0.79273148148148154</v>
      </c>
      <c r="K100" s="1">
        <v>0.80937500000000007</v>
      </c>
      <c r="L100" s="1">
        <v>0.77081018518518529</v>
      </c>
      <c r="M100" s="1">
        <v>0.79166666666666696</v>
      </c>
      <c r="N100" s="1">
        <v>0.79096064814814815</v>
      </c>
      <c r="O100" s="1">
        <v>0.78574074074074074</v>
      </c>
      <c r="P100" s="1">
        <v>0.7896643518518518</v>
      </c>
      <c r="Q100" s="1">
        <v>0.79081018518518509</v>
      </c>
    </row>
    <row r="101" spans="1:17">
      <c r="A101" s="1">
        <v>0.7645601851851852</v>
      </c>
      <c r="B101" s="1">
        <v>0.77569444444444446</v>
      </c>
      <c r="C101" s="1">
        <v>0.79217592592592589</v>
      </c>
      <c r="D101" s="1">
        <v>0.78968749999999999</v>
      </c>
      <c r="E101" s="1">
        <v>0.81650462962962955</v>
      </c>
      <c r="F101" s="1">
        <v>0.80868055555555562</v>
      </c>
      <c r="G101" s="1">
        <v>0.77503472222222225</v>
      </c>
      <c r="H101" s="1">
        <v>0.7701041666666667</v>
      </c>
      <c r="I101" s="1">
        <v>0.81918981481481479</v>
      </c>
      <c r="J101" s="1">
        <v>0.79281250000000003</v>
      </c>
      <c r="K101" s="1">
        <v>0.80944444444444441</v>
      </c>
      <c r="L101" s="1">
        <v>0.77116898148148139</v>
      </c>
      <c r="M101" s="1">
        <v>0.79166666666666696</v>
      </c>
      <c r="N101" s="1">
        <v>0.79103009259259249</v>
      </c>
      <c r="O101" s="1">
        <v>0.78671296296296289</v>
      </c>
      <c r="P101" s="1">
        <v>0.79002314814814811</v>
      </c>
      <c r="Q101" s="1">
        <v>0.79206018518518517</v>
      </c>
    </row>
    <row r="102" spans="1:17">
      <c r="A102" s="1">
        <v>0.7646412037037037</v>
      </c>
      <c r="B102" s="1">
        <v>0.77576388888888881</v>
      </c>
      <c r="C102" s="1">
        <v>0.79281250000000003</v>
      </c>
      <c r="D102" s="1">
        <v>0.78975694444444444</v>
      </c>
      <c r="E102" s="1">
        <v>0.81667824074074069</v>
      </c>
      <c r="F102" s="1">
        <v>0.81057870370370377</v>
      </c>
      <c r="G102" s="1">
        <v>0.77728009259259256</v>
      </c>
      <c r="H102" s="1">
        <v>0.77081018518518529</v>
      </c>
      <c r="I102" s="1">
        <v>0.81956018518518514</v>
      </c>
      <c r="J102" s="1">
        <v>0.79288194444444438</v>
      </c>
      <c r="K102" s="1">
        <v>0.80964120370370374</v>
      </c>
      <c r="L102" s="1">
        <v>0.77128472222222222</v>
      </c>
      <c r="M102" s="1">
        <v>0.79166666666666696</v>
      </c>
      <c r="N102" s="1">
        <v>0.79194444444444445</v>
      </c>
      <c r="O102" s="1">
        <v>0.78704861111111113</v>
      </c>
      <c r="P102" s="1">
        <v>0.79186342592592596</v>
      </c>
      <c r="Q102" s="1">
        <v>0.7923958333333333</v>
      </c>
    </row>
    <row r="103" spans="1:17">
      <c r="A103" s="1">
        <v>0.76471064814814815</v>
      </c>
      <c r="B103" s="1">
        <v>0.77591435185185187</v>
      </c>
      <c r="C103" s="1">
        <v>0.79350694444444436</v>
      </c>
      <c r="D103" s="1">
        <v>0.78983796296296294</v>
      </c>
      <c r="E103" s="1">
        <v>0.81680555555555545</v>
      </c>
      <c r="F103" s="1">
        <v>0.81428240740740743</v>
      </c>
      <c r="G103" s="1">
        <v>0.77766203703703696</v>
      </c>
      <c r="H103" s="1">
        <v>0.77087962962962964</v>
      </c>
      <c r="I103" s="1">
        <v>0.82135416666666661</v>
      </c>
      <c r="J103" s="1">
        <v>0.79298611111111106</v>
      </c>
      <c r="K103" s="1">
        <v>0.81049768518518517</v>
      </c>
      <c r="L103" s="1">
        <v>0.7716087962962962</v>
      </c>
      <c r="M103" s="1">
        <v>0.79166666666666696</v>
      </c>
      <c r="N103" s="1">
        <v>0.79396990740740747</v>
      </c>
      <c r="O103" s="1">
        <v>0.78709490740740751</v>
      </c>
      <c r="P103" s="1">
        <v>0.79295138888888894</v>
      </c>
      <c r="Q103" s="1">
        <v>0.7930787037037037</v>
      </c>
    </row>
    <row r="104" spans="1:17">
      <c r="A104" s="1">
        <v>0.76487268518518514</v>
      </c>
      <c r="B104" s="1">
        <v>0.77648148148148144</v>
      </c>
      <c r="C104" s="1">
        <v>0.79449074074074078</v>
      </c>
      <c r="D104" s="1">
        <v>0.78989583333333335</v>
      </c>
      <c r="E104" s="1">
        <v>0.81688657407407417</v>
      </c>
      <c r="F104" s="1">
        <v>0.814386574074074</v>
      </c>
      <c r="G104" s="1">
        <v>0.7779166666666667</v>
      </c>
      <c r="H104" s="1">
        <v>0.7710069444444444</v>
      </c>
      <c r="I104" s="1">
        <v>0.82228009259259249</v>
      </c>
      <c r="J104" s="1">
        <v>0.79313657407407412</v>
      </c>
      <c r="K104" s="1">
        <v>0.81075231481481491</v>
      </c>
      <c r="L104" s="1">
        <v>0.77190972222222232</v>
      </c>
      <c r="M104" s="1">
        <v>0.79166666666666696</v>
      </c>
      <c r="N104" s="1">
        <v>0.79625000000000001</v>
      </c>
      <c r="O104" s="1">
        <v>0.78716435185185185</v>
      </c>
      <c r="P104" s="1">
        <v>0.79320601851851846</v>
      </c>
      <c r="Q104" s="1">
        <v>0.79379629629629633</v>
      </c>
    </row>
    <row r="105" spans="1:17">
      <c r="A105" s="1">
        <v>0.76505787037037043</v>
      </c>
      <c r="B105" s="1">
        <v>0.77655092592592589</v>
      </c>
      <c r="C105" s="1">
        <v>0.79460648148148139</v>
      </c>
      <c r="D105" s="1">
        <v>0.78998842592592589</v>
      </c>
      <c r="E105" s="1">
        <v>0.81718750000000007</v>
      </c>
      <c r="F105" s="1">
        <v>0.81694444444444436</v>
      </c>
      <c r="G105" s="1">
        <v>0.77799768518518519</v>
      </c>
      <c r="H105" s="1">
        <v>0.77173611111111118</v>
      </c>
      <c r="I105" s="1">
        <v>0.82239583333333333</v>
      </c>
      <c r="J105" s="1">
        <v>0.7952662037037036</v>
      </c>
      <c r="K105" s="1">
        <v>0.8108912037037036</v>
      </c>
      <c r="L105" s="1">
        <v>0.772974537037037</v>
      </c>
      <c r="M105" s="1">
        <v>0.79166666666666696</v>
      </c>
      <c r="N105" s="1">
        <v>0.79675925925925928</v>
      </c>
      <c r="O105" s="1">
        <v>0.79011574074074076</v>
      </c>
      <c r="P105" s="1">
        <v>0.79638888888888892</v>
      </c>
      <c r="Q105" s="1">
        <v>0.79395833333333332</v>
      </c>
    </row>
    <row r="106" spans="1:17">
      <c r="A106" s="1">
        <v>0.76526620370370368</v>
      </c>
      <c r="B106" s="1">
        <v>0.77675925925925926</v>
      </c>
      <c r="C106" s="1">
        <v>0.79479166666666667</v>
      </c>
      <c r="D106" s="1">
        <v>0.79006944444444438</v>
      </c>
      <c r="E106" s="1">
        <v>0.81723379629629633</v>
      </c>
      <c r="F106" s="1">
        <v>0.82026620370370373</v>
      </c>
      <c r="G106" s="1">
        <v>0.7780555555555555</v>
      </c>
      <c r="H106" s="1">
        <v>0.77204861111111101</v>
      </c>
      <c r="I106" s="1">
        <v>0.82374999999999998</v>
      </c>
      <c r="J106" s="1">
        <v>0.79594907407407411</v>
      </c>
      <c r="K106" s="1">
        <v>0.81136574074074075</v>
      </c>
      <c r="L106" s="1">
        <v>0.77310185185185187</v>
      </c>
      <c r="M106" s="1">
        <v>0.79166666666666696</v>
      </c>
      <c r="N106" s="1">
        <v>0.79681712962962958</v>
      </c>
      <c r="O106" s="1">
        <v>0.79152777777777772</v>
      </c>
      <c r="P106" s="1">
        <v>0.79652777777777783</v>
      </c>
      <c r="Q106" s="1">
        <v>0.79450231481481481</v>
      </c>
    </row>
    <row r="107" spans="1:17">
      <c r="A107" s="1">
        <v>0.76537037037037037</v>
      </c>
      <c r="B107" s="1">
        <v>0.77680555555555564</v>
      </c>
      <c r="C107" s="1">
        <v>0.79489583333333336</v>
      </c>
      <c r="D107" s="1">
        <v>0.79013888888888895</v>
      </c>
      <c r="E107" s="1">
        <v>0.81746527777777767</v>
      </c>
      <c r="F107" s="1">
        <v>0.82048611111111114</v>
      </c>
      <c r="G107" s="1">
        <v>0.77969907407407402</v>
      </c>
      <c r="H107" s="1">
        <v>0.77217592592592599</v>
      </c>
      <c r="I107" s="1">
        <v>0.82430555555555562</v>
      </c>
      <c r="J107" s="1">
        <v>0.79613425925925929</v>
      </c>
      <c r="K107" s="1">
        <v>0.81149305555555562</v>
      </c>
      <c r="L107" s="1">
        <v>0.77446759259259268</v>
      </c>
      <c r="M107" s="1">
        <v>0.79166666666666696</v>
      </c>
      <c r="N107" s="1">
        <v>0.79693287037037042</v>
      </c>
      <c r="O107" s="1">
        <v>0.79453703703703704</v>
      </c>
      <c r="P107" s="1">
        <v>0.79675925925925928</v>
      </c>
      <c r="Q107" s="1">
        <v>0.79643518518518519</v>
      </c>
    </row>
    <row r="108" spans="1:17">
      <c r="A108" s="1">
        <v>0.76550925925925928</v>
      </c>
      <c r="B108" s="1">
        <v>0.77690972222222221</v>
      </c>
      <c r="C108" s="1">
        <v>0.79690972222222223</v>
      </c>
      <c r="D108" s="1">
        <v>0.79050925925925919</v>
      </c>
      <c r="E108" s="1">
        <v>0.8175810185185185</v>
      </c>
      <c r="F108" s="1">
        <v>0.82229166666666664</v>
      </c>
      <c r="G108" s="1">
        <v>0.77981481481481474</v>
      </c>
      <c r="H108" s="1">
        <v>0.77259259259259261</v>
      </c>
      <c r="I108" s="1">
        <v>0.82435185185185189</v>
      </c>
      <c r="J108" s="1">
        <v>0.79685185185185192</v>
      </c>
      <c r="K108" s="1">
        <v>0.81158564814814815</v>
      </c>
      <c r="L108" s="1">
        <v>0.77493055555555557</v>
      </c>
      <c r="M108" s="1">
        <v>0.79166666666666696</v>
      </c>
      <c r="N108" s="1">
        <v>0.79721064814814813</v>
      </c>
      <c r="O108" s="1">
        <v>0.7947685185185186</v>
      </c>
      <c r="P108" s="1">
        <v>0.79694444444444434</v>
      </c>
      <c r="Q108" s="1">
        <v>0.79653935185185187</v>
      </c>
    </row>
    <row r="109" spans="1:17">
      <c r="A109" s="1">
        <v>0.76563657407407415</v>
      </c>
      <c r="B109" s="1">
        <v>0.77824074074074068</v>
      </c>
      <c r="C109" s="1">
        <v>0.7970949074074074</v>
      </c>
      <c r="D109" s="1">
        <v>0.79084490740740743</v>
      </c>
      <c r="E109" s="1">
        <v>0.81766203703703699</v>
      </c>
      <c r="F109" s="1">
        <v>0.82366898148148149</v>
      </c>
      <c r="G109" s="1">
        <v>0.77999999999999992</v>
      </c>
      <c r="H109" s="1">
        <v>0.77269675925925929</v>
      </c>
      <c r="I109" s="1">
        <v>0.82442129629629635</v>
      </c>
      <c r="J109" s="1">
        <v>0.79768518518518527</v>
      </c>
      <c r="K109" s="1">
        <v>0.81255787037037042</v>
      </c>
      <c r="L109" s="1">
        <v>0.77738425925925936</v>
      </c>
      <c r="M109" s="1">
        <v>0.79166666666666696</v>
      </c>
      <c r="N109" s="1">
        <v>0.79734953703703704</v>
      </c>
      <c r="O109" s="1">
        <v>0.79533564814814817</v>
      </c>
      <c r="P109" s="1">
        <v>0.79706018518518518</v>
      </c>
      <c r="Q109" s="1">
        <v>0.79670138888888886</v>
      </c>
    </row>
    <row r="110" spans="1:17">
      <c r="A110" s="1">
        <v>0.76569444444444434</v>
      </c>
      <c r="B110" s="1">
        <v>0.77842592592592597</v>
      </c>
      <c r="C110" s="1">
        <v>0.79743055555555553</v>
      </c>
      <c r="D110" s="1">
        <v>0.7909722222222223</v>
      </c>
      <c r="E110" s="1">
        <v>0.81828703703703709</v>
      </c>
      <c r="F110" s="1">
        <v>0.82424768518518521</v>
      </c>
      <c r="G110" s="1">
        <v>0.78021990740740732</v>
      </c>
      <c r="H110" s="1">
        <v>0.77349537037037042</v>
      </c>
      <c r="I110" s="1">
        <v>0.82447916666666676</v>
      </c>
      <c r="J110" s="1">
        <v>0.79774305555555547</v>
      </c>
      <c r="K110" s="1">
        <v>0.81278935185185175</v>
      </c>
      <c r="L110" s="1">
        <v>0.77761574074074069</v>
      </c>
      <c r="M110" s="1">
        <v>0.79166666666666696</v>
      </c>
      <c r="N110" s="1">
        <v>0.79744212962962957</v>
      </c>
      <c r="O110" s="1">
        <v>0.79560185185185184</v>
      </c>
      <c r="P110" s="1">
        <v>0.79711805555555548</v>
      </c>
      <c r="Q110" s="1">
        <v>0.79773148148148154</v>
      </c>
    </row>
    <row r="111" spans="1:17">
      <c r="A111" s="1">
        <v>0.76575231481481476</v>
      </c>
      <c r="B111" s="1">
        <v>0.77908564814814818</v>
      </c>
      <c r="C111" s="1">
        <v>0.79805555555555552</v>
      </c>
      <c r="D111" s="1">
        <v>0.79121527777777778</v>
      </c>
      <c r="E111" s="1">
        <v>0.81843749999999993</v>
      </c>
      <c r="F111" s="1">
        <v>0.82437499999999997</v>
      </c>
      <c r="G111" s="1">
        <v>0.780787037037037</v>
      </c>
      <c r="H111" s="1">
        <v>0.77366898148148155</v>
      </c>
      <c r="I111" s="1">
        <v>0.82466435185185183</v>
      </c>
      <c r="J111" s="1">
        <v>0.80133101851851851</v>
      </c>
      <c r="K111" s="1">
        <v>0.81355324074074076</v>
      </c>
      <c r="L111" s="1">
        <v>0.77768518518518526</v>
      </c>
      <c r="M111" s="1">
        <v>0.79166666666666696</v>
      </c>
      <c r="N111" s="1">
        <v>0.79752314814814806</v>
      </c>
      <c r="O111" s="1">
        <v>0.79577546296296298</v>
      </c>
      <c r="P111" s="1">
        <v>0.79782407407407396</v>
      </c>
      <c r="Q111" s="1">
        <v>0.79777777777777781</v>
      </c>
    </row>
    <row r="112" spans="1:17">
      <c r="A112" s="1">
        <v>0.76582175925925933</v>
      </c>
      <c r="B112" s="1">
        <v>0.78084490740740742</v>
      </c>
      <c r="C112" s="1">
        <v>0.79976851851851849</v>
      </c>
      <c r="D112" s="1">
        <v>0.79129629629629628</v>
      </c>
      <c r="E112" s="1">
        <v>0.81886574074074081</v>
      </c>
      <c r="F112" s="1">
        <v>0.82453703703703696</v>
      </c>
      <c r="G112" s="1">
        <v>0.78149305555555559</v>
      </c>
      <c r="H112" s="1">
        <v>0.77378472222222217</v>
      </c>
      <c r="I112" s="1">
        <v>0.82482638888888893</v>
      </c>
      <c r="J112" s="1">
        <v>0.80581018518518521</v>
      </c>
      <c r="K112" s="1">
        <v>0.81445601851851857</v>
      </c>
      <c r="L112" s="1">
        <v>0.77815972222222218</v>
      </c>
      <c r="M112" s="1">
        <v>0.79166666666666696</v>
      </c>
      <c r="N112" s="1">
        <v>0.79781250000000004</v>
      </c>
      <c r="O112" s="1">
        <v>0.7965740740740741</v>
      </c>
      <c r="P112" s="1">
        <v>0.79834490740740749</v>
      </c>
      <c r="Q112" s="1">
        <v>0.79788194444444438</v>
      </c>
    </row>
    <row r="113" spans="1:17">
      <c r="A113" s="1">
        <v>0.76593750000000005</v>
      </c>
      <c r="B113" s="1">
        <v>0.78174768518518523</v>
      </c>
      <c r="C113" s="1">
        <v>0.79983796296296295</v>
      </c>
      <c r="D113" s="1">
        <v>0.79136574074074073</v>
      </c>
      <c r="E113" s="1">
        <v>0.81928240740740732</v>
      </c>
      <c r="F113" s="1">
        <v>0.82461805555555545</v>
      </c>
      <c r="G113" s="1">
        <v>0.78178240740740745</v>
      </c>
      <c r="H113" s="1">
        <v>0.77386574074074066</v>
      </c>
      <c r="I113" s="1">
        <v>0.82643518518518511</v>
      </c>
      <c r="J113" s="1">
        <v>0.80594907407407401</v>
      </c>
      <c r="K113" s="1">
        <v>0.81469907407407405</v>
      </c>
      <c r="L113" s="1">
        <v>0.77820601851851856</v>
      </c>
      <c r="M113" s="1">
        <v>0.79166666666666696</v>
      </c>
      <c r="N113" s="1">
        <v>0.79787037037037034</v>
      </c>
      <c r="O113" s="1">
        <v>0.79677083333333332</v>
      </c>
      <c r="P113" s="1">
        <v>0.7984837962962964</v>
      </c>
      <c r="Q113" s="1">
        <v>0.79796296296296287</v>
      </c>
    </row>
    <row r="114" spans="1:17">
      <c r="A114" s="1">
        <v>0.76605324074074066</v>
      </c>
      <c r="B114" s="1">
        <v>0.78180555555555553</v>
      </c>
      <c r="C114" s="1">
        <v>0.79989583333333336</v>
      </c>
      <c r="D114" s="1">
        <v>0.79165509259259259</v>
      </c>
      <c r="E114" s="1">
        <v>0.81993055555555561</v>
      </c>
      <c r="F114" s="1">
        <v>0.8247106481481481</v>
      </c>
      <c r="G114" s="1">
        <v>0.78187499999999999</v>
      </c>
      <c r="H114" s="1">
        <v>0.7739583333333333</v>
      </c>
      <c r="I114" s="1">
        <v>0.82711805555555562</v>
      </c>
      <c r="J114" s="1">
        <v>0.80622685185185183</v>
      </c>
      <c r="K114" s="1">
        <v>0.8149305555555556</v>
      </c>
      <c r="L114" s="1">
        <v>0.77834490740740747</v>
      </c>
      <c r="M114" s="1">
        <v>0.79166666666666696</v>
      </c>
      <c r="N114" s="1">
        <v>0.79872685185185188</v>
      </c>
      <c r="O114" s="1">
        <v>0.79718750000000005</v>
      </c>
      <c r="P114" s="1">
        <v>0.79863425925925924</v>
      </c>
      <c r="Q114" s="1">
        <v>0.79837962962962961</v>
      </c>
    </row>
    <row r="115" spans="1:17">
      <c r="A115" s="1">
        <v>0.7661458333333333</v>
      </c>
      <c r="B115" s="1">
        <v>0.78196759259259263</v>
      </c>
      <c r="C115" s="1">
        <v>0.80160879629629633</v>
      </c>
      <c r="D115" s="1">
        <v>0.79174768518518512</v>
      </c>
      <c r="E115" s="1">
        <v>0.82004629629629633</v>
      </c>
      <c r="F115" s="1">
        <v>0.82478009259259266</v>
      </c>
      <c r="G115" s="1">
        <v>0.7822337962962963</v>
      </c>
      <c r="H115" s="1">
        <v>0.77418981481481486</v>
      </c>
      <c r="I115" s="1">
        <v>0.82721064814814815</v>
      </c>
      <c r="J115" s="1">
        <v>0.8062962962962964</v>
      </c>
      <c r="K115" s="1">
        <v>0.81503472222222229</v>
      </c>
      <c r="L115" s="1">
        <v>0.77991898148148142</v>
      </c>
      <c r="M115" s="1">
        <v>0.79166666666666696</v>
      </c>
      <c r="N115" s="1">
        <v>0.79937499999999995</v>
      </c>
      <c r="O115" s="1">
        <v>0.79725694444444439</v>
      </c>
      <c r="P115" s="1">
        <v>0.79872685185185188</v>
      </c>
      <c r="Q115" s="1">
        <v>0.79851851851851852</v>
      </c>
    </row>
    <row r="116" spans="1:17">
      <c r="A116" s="1">
        <v>0.7662268518518518</v>
      </c>
      <c r="B116" s="1">
        <v>0.78214120370370377</v>
      </c>
      <c r="C116" s="1">
        <v>0.8016550925925926</v>
      </c>
      <c r="D116" s="1">
        <v>0.79182870370370362</v>
      </c>
      <c r="E116" s="1">
        <v>0.82122685185185185</v>
      </c>
      <c r="F116" s="1">
        <v>0.82487268518518519</v>
      </c>
      <c r="G116" s="1">
        <v>0.78238425925925925</v>
      </c>
      <c r="H116" s="1">
        <v>0.77452546296296287</v>
      </c>
      <c r="I116" s="1">
        <v>0.82938657407407401</v>
      </c>
      <c r="J116" s="1">
        <v>0.80738425925925927</v>
      </c>
      <c r="K116" s="1">
        <v>0.81509259259259259</v>
      </c>
      <c r="L116" s="1">
        <v>0.77999999999999992</v>
      </c>
      <c r="M116" s="1">
        <v>0.79166666666666696</v>
      </c>
      <c r="N116" s="1">
        <v>0.79944444444444451</v>
      </c>
      <c r="O116" s="1">
        <v>0.79762731481481486</v>
      </c>
      <c r="P116" s="1">
        <v>0.79902777777777778</v>
      </c>
      <c r="Q116" s="1">
        <v>0.79940972222222229</v>
      </c>
    </row>
    <row r="117" spans="1:17">
      <c r="A117" s="1">
        <v>0.76631944444444444</v>
      </c>
      <c r="B117" s="1">
        <v>0.78221064814814811</v>
      </c>
      <c r="C117" s="1">
        <v>0.80193287037037031</v>
      </c>
      <c r="D117" s="1">
        <v>0.79215277777777782</v>
      </c>
      <c r="E117" s="1">
        <v>0.8212962962962963</v>
      </c>
      <c r="F117" s="1">
        <v>0.8249305555555555</v>
      </c>
      <c r="G117" s="1">
        <v>0.78245370370370371</v>
      </c>
      <c r="H117" s="1">
        <v>0.77459490740740744</v>
      </c>
      <c r="I117" s="1">
        <v>0.83082175925925927</v>
      </c>
      <c r="J117" s="1">
        <v>0.80754629629629626</v>
      </c>
      <c r="K117" s="1">
        <v>0.81516203703703705</v>
      </c>
      <c r="L117" s="1">
        <v>0.78024305555555562</v>
      </c>
      <c r="M117" s="1">
        <v>0.79166666666666696</v>
      </c>
      <c r="N117" s="1">
        <v>0.8005902777777778</v>
      </c>
      <c r="O117" s="1">
        <v>0.79802083333333329</v>
      </c>
      <c r="P117" s="1">
        <v>0.79914351851851861</v>
      </c>
      <c r="Q117" s="1">
        <v>0.79953703703703705</v>
      </c>
    </row>
    <row r="118" spans="1:17">
      <c r="A118" s="1">
        <v>0.7663888888888889</v>
      </c>
      <c r="B118" s="1">
        <v>0.78226851851851853</v>
      </c>
      <c r="C118" s="1">
        <v>0.80336805555555557</v>
      </c>
      <c r="D118" s="1">
        <v>0.79238425925925926</v>
      </c>
      <c r="E118" s="1">
        <v>0.82349537037037035</v>
      </c>
      <c r="F118" s="1">
        <v>0.82498842592592592</v>
      </c>
      <c r="G118" s="1">
        <v>0.78265046296296292</v>
      </c>
      <c r="H118" s="1">
        <v>0.77577546296296296</v>
      </c>
      <c r="I118" s="1">
        <v>0.8311574074074074</v>
      </c>
      <c r="J118" s="1">
        <v>0.80975694444444446</v>
      </c>
      <c r="K118" s="1">
        <v>0.81521990740740735</v>
      </c>
      <c r="L118" s="1">
        <v>0.78184027777777787</v>
      </c>
      <c r="M118" s="1">
        <v>0.79166666666666696</v>
      </c>
      <c r="N118" s="1">
        <v>0.80101851851851846</v>
      </c>
      <c r="O118" s="1">
        <v>0.79826388888888899</v>
      </c>
      <c r="P118" s="1">
        <v>0.80001157407407408</v>
      </c>
      <c r="Q118" s="1">
        <v>0.80010416666666673</v>
      </c>
    </row>
    <row r="119" spans="1:17">
      <c r="A119" s="1">
        <v>0.76649305555555547</v>
      </c>
      <c r="B119" s="1">
        <v>0.7828356481481481</v>
      </c>
      <c r="C119" s="1">
        <v>0.80403935185185194</v>
      </c>
      <c r="D119" s="1">
        <v>0.79244212962962957</v>
      </c>
      <c r="E119" s="1">
        <v>0.82417824074074064</v>
      </c>
      <c r="F119" s="1">
        <v>0.82649305555555552</v>
      </c>
      <c r="G119" s="1">
        <v>0.78353009259259254</v>
      </c>
      <c r="H119" s="1">
        <v>0.77582175925925922</v>
      </c>
      <c r="I119" s="1">
        <v>0.83219907407407412</v>
      </c>
      <c r="J119" s="1">
        <v>0.81011574074074078</v>
      </c>
      <c r="K119" s="1">
        <v>0.81526620370370362</v>
      </c>
      <c r="L119" s="1">
        <v>0.78321759259259249</v>
      </c>
      <c r="M119" s="1">
        <v>0.79166666666666696</v>
      </c>
      <c r="N119" s="1">
        <v>0.80372685185185189</v>
      </c>
      <c r="O119" s="1">
        <v>0.79834490740740749</v>
      </c>
      <c r="P119" s="1">
        <v>0.80015046296296299</v>
      </c>
      <c r="Q119" s="1">
        <v>0.80015046296296299</v>
      </c>
    </row>
    <row r="120" spans="1:17">
      <c r="A120" s="1">
        <v>0.76655092592592589</v>
      </c>
      <c r="B120" s="1">
        <v>0.78298611111111116</v>
      </c>
      <c r="C120" s="1">
        <v>0.80409722222222213</v>
      </c>
      <c r="D120" s="1">
        <v>0.79276620370370365</v>
      </c>
      <c r="E120" s="1">
        <v>0.82618055555555558</v>
      </c>
      <c r="F120" s="1">
        <v>0.82659722222222232</v>
      </c>
      <c r="G120" s="1">
        <v>0.78366898148148145</v>
      </c>
      <c r="H120" s="1">
        <v>0.77627314814814818</v>
      </c>
      <c r="I120" s="1">
        <v>0.83247685185185183</v>
      </c>
      <c r="J120" s="1">
        <v>0.81192129629629628</v>
      </c>
      <c r="K120" s="1">
        <v>0.81559027777777782</v>
      </c>
      <c r="L120" s="1">
        <v>0.78334490740740748</v>
      </c>
      <c r="M120" s="1">
        <v>0.79166666666666696</v>
      </c>
      <c r="N120" s="1">
        <v>0.80395833333333344</v>
      </c>
      <c r="O120" s="1">
        <v>0.79920138888888881</v>
      </c>
      <c r="P120" s="1">
        <v>0.80033564814814817</v>
      </c>
      <c r="Q120" s="1">
        <v>0.80284722222222227</v>
      </c>
    </row>
    <row r="121" spans="1:17">
      <c r="A121" s="1">
        <v>0.76670138888888895</v>
      </c>
      <c r="B121" s="1">
        <v>0.78348379629629628</v>
      </c>
      <c r="C121" s="1">
        <v>0.80449074074074067</v>
      </c>
      <c r="D121" s="1">
        <v>0.7930787037037037</v>
      </c>
      <c r="E121" s="1">
        <v>0.82937500000000008</v>
      </c>
      <c r="F121" s="1">
        <v>0.83010416666666664</v>
      </c>
      <c r="G121" s="1">
        <v>0.78384259259259259</v>
      </c>
      <c r="H121" s="1">
        <v>0.77664351851851843</v>
      </c>
      <c r="I121" s="1">
        <v>0.83341435185185186</v>
      </c>
      <c r="J121" s="1">
        <v>0.81233796296296301</v>
      </c>
      <c r="K121" s="1">
        <v>0.81572916666666673</v>
      </c>
      <c r="L121" s="1">
        <v>0.78355324074074073</v>
      </c>
      <c r="M121" s="1">
        <v>0.79166666666666696</v>
      </c>
      <c r="N121" s="1">
        <v>0.80434027777777783</v>
      </c>
      <c r="O121" s="1">
        <v>0.8003703703703704</v>
      </c>
      <c r="P121" s="1">
        <v>0.80060185185185195</v>
      </c>
      <c r="Q121" s="1">
        <v>0.80297453703703703</v>
      </c>
    </row>
    <row r="122" spans="1:17">
      <c r="A122" s="1">
        <v>0.76677083333333329</v>
      </c>
      <c r="B122" s="1">
        <v>0.78362268518518519</v>
      </c>
      <c r="C122" s="1">
        <v>0.80556712962962962</v>
      </c>
      <c r="D122" s="1">
        <v>0.79313657407407412</v>
      </c>
      <c r="E122" s="1">
        <v>0.82975694444444448</v>
      </c>
      <c r="F122" s="1">
        <v>0.83151620370370372</v>
      </c>
      <c r="G122" s="1">
        <v>0.78394675925925927</v>
      </c>
      <c r="H122" s="1">
        <v>0.77670138888888884</v>
      </c>
      <c r="I122" s="1">
        <v>0.83476851851851841</v>
      </c>
      <c r="J122" s="1">
        <v>0.81262731481481476</v>
      </c>
      <c r="K122" s="1">
        <v>0.8158333333333333</v>
      </c>
      <c r="L122" s="1">
        <v>0.78378472222222229</v>
      </c>
      <c r="M122" s="1">
        <v>0.79166666666666696</v>
      </c>
      <c r="N122" s="1">
        <v>0.80474537037037042</v>
      </c>
      <c r="O122" s="1">
        <v>0.8022569444444444</v>
      </c>
      <c r="P122" s="1">
        <v>0.80074074074074064</v>
      </c>
      <c r="Q122" s="1">
        <v>0.80335648148148142</v>
      </c>
    </row>
    <row r="123" spans="1:17">
      <c r="A123" s="1">
        <v>0.76682870370370371</v>
      </c>
      <c r="B123" s="1">
        <v>0.7836805555555556</v>
      </c>
      <c r="C123" s="1">
        <v>0.80568287037037034</v>
      </c>
      <c r="D123" s="1">
        <v>0.79319444444444442</v>
      </c>
      <c r="E123" s="1">
        <v>0.83113425925925932</v>
      </c>
      <c r="F123" s="1">
        <v>0.83178240740740739</v>
      </c>
      <c r="G123" s="1">
        <v>0.78443287037037035</v>
      </c>
      <c r="H123" s="1">
        <v>0.77734953703703702</v>
      </c>
      <c r="I123" s="1">
        <v>0.83493055555555562</v>
      </c>
      <c r="J123" s="1">
        <v>0.81282407407407409</v>
      </c>
      <c r="K123" s="1">
        <v>0.81590277777777775</v>
      </c>
      <c r="L123" s="1">
        <v>0.78393518518518512</v>
      </c>
      <c r="M123" s="1">
        <v>0.79166666666666696</v>
      </c>
      <c r="N123" s="1">
        <v>0.80753472222222233</v>
      </c>
      <c r="O123" s="1">
        <v>0.80234953703703704</v>
      </c>
      <c r="P123" s="1">
        <v>0.80081018518518521</v>
      </c>
      <c r="Q123" s="1">
        <v>0.80638888888888882</v>
      </c>
    </row>
    <row r="124" spans="1:17">
      <c r="A124" s="1">
        <v>0.76687500000000008</v>
      </c>
      <c r="B124" s="1">
        <v>0.78381944444444451</v>
      </c>
      <c r="C124" s="1">
        <v>0.80700231481481488</v>
      </c>
      <c r="D124" s="1">
        <v>0.79335648148148152</v>
      </c>
      <c r="E124" s="1">
        <v>0.83453703703703708</v>
      </c>
      <c r="F124" s="1">
        <v>0.83199074074074064</v>
      </c>
      <c r="G124" s="1">
        <v>0.78450231481481481</v>
      </c>
      <c r="H124" s="1">
        <v>0.77756944444444442</v>
      </c>
      <c r="I124" s="1">
        <v>0.83549768518518519</v>
      </c>
      <c r="J124" s="1">
        <v>0.81364583333333329</v>
      </c>
      <c r="K124" s="1">
        <v>0.81603009259259263</v>
      </c>
      <c r="L124" s="1">
        <v>0.78445601851851843</v>
      </c>
      <c r="M124" s="1">
        <v>0.79166666666666696</v>
      </c>
      <c r="N124" s="1">
        <v>0.8078819444444445</v>
      </c>
      <c r="O124" s="1">
        <v>0.80240740740740746</v>
      </c>
      <c r="P124" s="1">
        <v>0.80655092592592592</v>
      </c>
      <c r="Q124" s="1">
        <v>0.80787037037037035</v>
      </c>
    </row>
    <row r="125" spans="1:17">
      <c r="A125" s="1">
        <v>0.7669097222222222</v>
      </c>
      <c r="B125" s="1">
        <v>0.78400462962962969</v>
      </c>
      <c r="C125" s="1">
        <v>0.80847222222222215</v>
      </c>
      <c r="D125" s="1">
        <v>0.7934606481481481</v>
      </c>
      <c r="E125" s="1">
        <v>0.83537037037037043</v>
      </c>
      <c r="F125" s="1">
        <v>0.83223379629629635</v>
      </c>
      <c r="G125" s="1">
        <v>0.78461805555555564</v>
      </c>
      <c r="H125" s="1">
        <v>0.77810185185185177</v>
      </c>
      <c r="I125" s="1">
        <v>0.83625000000000005</v>
      </c>
      <c r="J125" s="1">
        <v>0.81373842592592593</v>
      </c>
      <c r="K125" s="1">
        <v>0.81649305555555562</v>
      </c>
      <c r="L125" s="1">
        <v>0.78471064814814817</v>
      </c>
      <c r="M125" s="1">
        <v>0.79166666666666696</v>
      </c>
      <c r="N125" s="1">
        <v>0.80828703703703697</v>
      </c>
      <c r="O125" s="1">
        <v>0.8025810185185186</v>
      </c>
      <c r="P125" s="1">
        <v>0.80684027777777778</v>
      </c>
      <c r="Q125" s="1">
        <v>0.80951388888888898</v>
      </c>
    </row>
    <row r="126" spans="1:17">
      <c r="A126" s="1">
        <v>0.76696759259259262</v>
      </c>
      <c r="B126" s="1">
        <v>0.78590277777777784</v>
      </c>
      <c r="C126" s="1">
        <v>0.80857638888888894</v>
      </c>
      <c r="D126" s="1">
        <v>0.79350694444444436</v>
      </c>
      <c r="E126" s="1">
        <v>0.86031250000000004</v>
      </c>
      <c r="F126" s="1">
        <v>0.83262731481481478</v>
      </c>
      <c r="G126" s="1">
        <v>0.78469907407407413</v>
      </c>
      <c r="H126" s="1">
        <v>0.77875000000000005</v>
      </c>
      <c r="I126" s="1">
        <v>0.83648148148148149</v>
      </c>
      <c r="J126" s="1">
        <v>0.81381944444444443</v>
      </c>
      <c r="K126" s="1">
        <v>0.81684027777777779</v>
      </c>
      <c r="L126" s="1">
        <v>0.78638888888888892</v>
      </c>
      <c r="M126" s="1">
        <v>0.79166666666666696</v>
      </c>
      <c r="N126" s="1">
        <v>0.80833333333333324</v>
      </c>
      <c r="O126" s="1">
        <v>0.80265046296296294</v>
      </c>
      <c r="P126" s="1">
        <v>0.80693287037037031</v>
      </c>
      <c r="Q126" s="1">
        <v>0.81072916666666661</v>
      </c>
    </row>
    <row r="127" spans="1:17">
      <c r="A127" s="1">
        <v>0.76709490740740749</v>
      </c>
      <c r="B127" s="1">
        <v>0.78594907407407411</v>
      </c>
      <c r="C127" s="1">
        <v>0.8087037037037037</v>
      </c>
      <c r="D127" s="1">
        <v>0.79355324074074074</v>
      </c>
      <c r="E127" s="1">
        <v>0.86076388888888899</v>
      </c>
      <c r="F127" s="1">
        <v>0.84415509259259258</v>
      </c>
      <c r="G127" s="1">
        <v>0.78481481481481474</v>
      </c>
      <c r="H127" s="1">
        <v>0.77900462962962969</v>
      </c>
      <c r="I127" s="1">
        <v>0.83659722222222221</v>
      </c>
      <c r="J127" s="1">
        <v>0.81388888888888899</v>
      </c>
      <c r="K127" s="1">
        <v>0.81916666666666671</v>
      </c>
      <c r="L127" s="1">
        <v>0.78773148148148142</v>
      </c>
      <c r="M127" s="1">
        <v>0.79166666666666696</v>
      </c>
      <c r="N127" s="1">
        <v>0.80856481481481479</v>
      </c>
      <c r="O127" s="1">
        <v>0.80476851851851849</v>
      </c>
      <c r="P127" s="1">
        <v>0.80724537037037036</v>
      </c>
      <c r="Q127" s="1">
        <v>0.8108912037037036</v>
      </c>
    </row>
    <row r="128" spans="1:17">
      <c r="A128" s="1">
        <v>0.76722222222222225</v>
      </c>
      <c r="B128" s="1">
        <v>0.78600694444444441</v>
      </c>
      <c r="C128" s="1">
        <v>0.80886574074074069</v>
      </c>
      <c r="D128" s="1">
        <v>0.79361111111111116</v>
      </c>
      <c r="E128" s="1">
        <v>0.86101851851851852</v>
      </c>
      <c r="F128" s="1">
        <v>0.84624999999999995</v>
      </c>
      <c r="G128" s="1">
        <v>0.78489583333333324</v>
      </c>
      <c r="H128" s="1">
        <v>0.77939814814814812</v>
      </c>
      <c r="I128" s="1">
        <v>0.83724537037037028</v>
      </c>
      <c r="J128" s="1">
        <v>0.81402777777777768</v>
      </c>
      <c r="K128" s="1">
        <v>0.81921296296296298</v>
      </c>
      <c r="L128" s="1">
        <v>0.78848379629629628</v>
      </c>
      <c r="M128" s="1">
        <v>0.79166666666666696</v>
      </c>
      <c r="N128" s="1">
        <v>0.80863425925925936</v>
      </c>
      <c r="O128" s="1">
        <v>0.80565972222222226</v>
      </c>
      <c r="P128" s="1">
        <v>0.8084027777777778</v>
      </c>
      <c r="Q128" s="1">
        <v>0.81196759259259255</v>
      </c>
    </row>
    <row r="129" spans="1:17">
      <c r="A129" s="1">
        <v>0.76725694444444448</v>
      </c>
      <c r="B129" s="1">
        <v>0.78613425925925917</v>
      </c>
      <c r="C129" s="1">
        <v>0.80901620370370375</v>
      </c>
      <c r="D129" s="1">
        <v>0.79423611111111114</v>
      </c>
      <c r="E129" s="1">
        <v>0.86115740740740743</v>
      </c>
      <c r="F129" s="1">
        <v>0.84658564814814818</v>
      </c>
      <c r="G129" s="1">
        <v>0.78493055555555558</v>
      </c>
      <c r="H129" s="1">
        <v>0.7799652777777778</v>
      </c>
      <c r="I129" s="1">
        <v>0.84026620370370375</v>
      </c>
      <c r="J129" s="1">
        <v>0.81409722222222225</v>
      </c>
      <c r="K129" s="1">
        <v>0.81951388888888888</v>
      </c>
      <c r="L129" s="1">
        <v>0.79002314814814811</v>
      </c>
      <c r="M129" s="1">
        <v>0.79166666666666696</v>
      </c>
      <c r="N129" s="1">
        <v>0.80939814814814814</v>
      </c>
      <c r="O129" s="1">
        <v>0.80572916666666661</v>
      </c>
      <c r="P129" s="1">
        <v>0.80892361111111111</v>
      </c>
      <c r="Q129" s="1">
        <v>0.81230324074074067</v>
      </c>
    </row>
    <row r="130" spans="1:17">
      <c r="A130" s="1">
        <v>0.76732638888888882</v>
      </c>
      <c r="B130" s="1">
        <v>0.78641203703703699</v>
      </c>
      <c r="C130" s="1">
        <v>0.80915509259259266</v>
      </c>
      <c r="D130" s="1">
        <v>0.79458333333333331</v>
      </c>
      <c r="E130" s="1">
        <v>0.86144675925925929</v>
      </c>
      <c r="F130" s="1">
        <v>0.84805555555555545</v>
      </c>
      <c r="G130" s="1">
        <v>0.7852662037037037</v>
      </c>
      <c r="H130" s="1">
        <v>0.78003472222222225</v>
      </c>
      <c r="I130" s="1">
        <v>0.84178240740740751</v>
      </c>
      <c r="J130" s="1">
        <v>0.81458333333333333</v>
      </c>
      <c r="K130" s="1">
        <v>0.81956018518518514</v>
      </c>
      <c r="L130" s="1">
        <v>0.79059027777777768</v>
      </c>
      <c r="M130" s="1">
        <v>0.79166666666666696</v>
      </c>
      <c r="N130" s="1">
        <v>0.8094675925925926</v>
      </c>
      <c r="O130" s="1">
        <v>0.80581018518518521</v>
      </c>
      <c r="P130" s="1">
        <v>0.81231481481481482</v>
      </c>
      <c r="Q130" s="1">
        <v>0.81261574074074072</v>
      </c>
    </row>
    <row r="131" spans="1:17">
      <c r="A131" s="1">
        <v>0.76738425925925924</v>
      </c>
      <c r="B131" s="1">
        <v>0.78732638888888884</v>
      </c>
      <c r="C131" s="1">
        <v>0.80939814814814814</v>
      </c>
      <c r="D131" s="1">
        <v>0.79473379629629637</v>
      </c>
      <c r="E131" s="1">
        <v>0.86187499999999995</v>
      </c>
      <c r="F131" s="1">
        <v>0.84918981481481481</v>
      </c>
      <c r="G131" s="1">
        <v>0.78584490740740742</v>
      </c>
      <c r="H131" s="1">
        <v>0.78025462962962966</v>
      </c>
      <c r="I131" s="1">
        <v>0.8421412037037036</v>
      </c>
      <c r="J131" s="1">
        <v>0.81469907407407405</v>
      </c>
      <c r="K131" s="1">
        <v>0.82023148148148151</v>
      </c>
      <c r="L131" s="1">
        <v>0.79065972222222225</v>
      </c>
      <c r="M131" s="1">
        <v>0.79166666666666696</v>
      </c>
      <c r="N131" s="1">
        <v>0.80952546296296291</v>
      </c>
      <c r="O131" s="1">
        <v>0.80626157407407406</v>
      </c>
      <c r="P131" s="1">
        <v>0.81261574074074072</v>
      </c>
      <c r="Q131" s="1">
        <v>0.81287037037037047</v>
      </c>
    </row>
    <row r="132" spans="1:17">
      <c r="A132" s="1">
        <v>0.76755787037037038</v>
      </c>
      <c r="B132" s="1">
        <v>0.78762731481481474</v>
      </c>
      <c r="C132" s="1">
        <v>0.81108796296296293</v>
      </c>
      <c r="D132" s="1">
        <v>0.79525462962962967</v>
      </c>
      <c r="E132" s="1">
        <v>0.86203703703703705</v>
      </c>
      <c r="F132" s="1">
        <v>0.85015046296296293</v>
      </c>
      <c r="G132" s="1">
        <v>0.78697916666666667</v>
      </c>
      <c r="H132" s="1">
        <v>0.78086805555555561</v>
      </c>
      <c r="I132" s="1">
        <v>0.84320601851851851</v>
      </c>
      <c r="J132" s="1">
        <v>0.81511574074074078</v>
      </c>
      <c r="K132" s="1">
        <v>0.82043981481481476</v>
      </c>
      <c r="L132" s="1">
        <v>0.79096064814814815</v>
      </c>
      <c r="M132" s="1">
        <v>0.79166666666666696</v>
      </c>
      <c r="N132" s="1">
        <v>0.80983796296296295</v>
      </c>
      <c r="O132" s="1">
        <v>0.80666666666666664</v>
      </c>
      <c r="P132" s="1">
        <v>0.81313657407407414</v>
      </c>
      <c r="Q132" s="1">
        <v>0.81340277777777781</v>
      </c>
    </row>
    <row r="133" spans="1:17">
      <c r="A133" s="1">
        <v>0.76761574074074079</v>
      </c>
      <c r="B133" s="1">
        <v>0.78812499999999996</v>
      </c>
      <c r="C133" s="1">
        <v>0.81223379629629633</v>
      </c>
      <c r="D133" s="1">
        <v>0.79560185185185184</v>
      </c>
      <c r="E133" s="1">
        <v>0.86224537037037041</v>
      </c>
      <c r="F133" s="1">
        <v>0.85071759259259261</v>
      </c>
      <c r="G133" s="1">
        <v>0.78704861111111113</v>
      </c>
      <c r="H133" s="1">
        <v>0.78192129629629636</v>
      </c>
      <c r="I133" s="1">
        <v>0.84325231481481477</v>
      </c>
      <c r="J133" s="1">
        <v>0.81521990740740735</v>
      </c>
      <c r="K133" s="1">
        <v>0.82054398148148155</v>
      </c>
      <c r="L133" s="1">
        <v>0.79185185185185192</v>
      </c>
      <c r="M133" s="1">
        <v>0.79166666666666696</v>
      </c>
      <c r="N133" s="1">
        <v>0.80988425925925922</v>
      </c>
      <c r="O133" s="1">
        <v>0.80846064814814822</v>
      </c>
      <c r="P133" s="1">
        <v>0.8138657407407407</v>
      </c>
      <c r="Q133" s="1">
        <v>0.81344907407407396</v>
      </c>
    </row>
    <row r="134" spans="1:17">
      <c r="A134" s="1">
        <v>0.76795138888888881</v>
      </c>
      <c r="B134" s="1">
        <v>0.78831018518518514</v>
      </c>
      <c r="C134" s="1">
        <v>0.81231481481481482</v>
      </c>
      <c r="D134" s="1">
        <v>0.79600694444444453</v>
      </c>
      <c r="E134" s="1">
        <v>0.86443287037037031</v>
      </c>
      <c r="F134" s="1">
        <v>0.85194444444444439</v>
      </c>
      <c r="G134" s="1">
        <v>0.78710648148148143</v>
      </c>
      <c r="H134" s="1">
        <v>0.78199074074074071</v>
      </c>
      <c r="I134" s="1">
        <v>0.84592592592592597</v>
      </c>
      <c r="J134" s="1">
        <v>0.81771990740740741</v>
      </c>
      <c r="K134" s="1">
        <v>0.82138888888888895</v>
      </c>
      <c r="L134" s="1">
        <v>0.79194444444444445</v>
      </c>
      <c r="M134" s="1">
        <v>0.79166666666666696</v>
      </c>
      <c r="N134" s="1">
        <v>0.81096064814814817</v>
      </c>
      <c r="O134" s="1">
        <v>0.80853009259259256</v>
      </c>
      <c r="P134" s="1">
        <v>0.81643518518518521</v>
      </c>
      <c r="Q134" s="1">
        <v>0.81459490740740748</v>
      </c>
    </row>
    <row r="135" spans="1:17">
      <c r="A135" s="1">
        <v>0.76806712962962964</v>
      </c>
      <c r="B135" s="1">
        <v>0.78861111111111104</v>
      </c>
      <c r="C135" s="1">
        <v>0.81343750000000004</v>
      </c>
      <c r="D135" s="1">
        <v>0.79609953703703706</v>
      </c>
      <c r="E135" s="1">
        <v>0.86509259259259252</v>
      </c>
      <c r="F135" s="1">
        <v>0.8523263888888889</v>
      </c>
      <c r="G135" s="1">
        <v>0.78814814814814815</v>
      </c>
      <c r="H135" s="1">
        <v>0.78208333333333335</v>
      </c>
      <c r="I135" s="1">
        <v>0.84793981481481484</v>
      </c>
      <c r="J135" s="1">
        <v>0.81783564814814813</v>
      </c>
      <c r="K135" s="1">
        <v>0.82218750000000007</v>
      </c>
      <c r="L135" s="1">
        <v>0.79240740740740734</v>
      </c>
      <c r="M135" s="1">
        <v>0.79166666666666696</v>
      </c>
      <c r="N135" s="1">
        <v>0.81098379629629624</v>
      </c>
      <c r="O135" s="1">
        <v>0.80861111111111106</v>
      </c>
      <c r="P135" s="1">
        <v>0.81892361111111101</v>
      </c>
      <c r="Q135" s="1">
        <v>0.81469907407407405</v>
      </c>
    </row>
    <row r="136" spans="1:17">
      <c r="A136" s="1">
        <v>0.76818287037037036</v>
      </c>
      <c r="B136" s="1">
        <v>0.78870370370370368</v>
      </c>
      <c r="C136" s="1">
        <v>0.81376157407407401</v>
      </c>
      <c r="D136" s="1">
        <v>0.7961921296296296</v>
      </c>
      <c r="E136" s="1">
        <v>0.86524305555555558</v>
      </c>
      <c r="F136" s="1">
        <v>0.85251157407407396</v>
      </c>
      <c r="G136" s="1">
        <v>0.78987268518518527</v>
      </c>
      <c r="H136" s="1">
        <v>0.78215277777777781</v>
      </c>
      <c r="I136" s="1">
        <v>0.84956018518518517</v>
      </c>
      <c r="J136" s="1">
        <v>0.81895833333333334</v>
      </c>
      <c r="K136" s="1">
        <v>0.8227430555555556</v>
      </c>
      <c r="L136" s="1">
        <v>0.79287037037037045</v>
      </c>
      <c r="M136" s="1">
        <v>0.79166666666666696</v>
      </c>
      <c r="N136" s="1">
        <v>0.81179398148148152</v>
      </c>
      <c r="O136" s="1">
        <v>0.80895833333333333</v>
      </c>
      <c r="P136" s="1">
        <v>0.82010416666666675</v>
      </c>
      <c r="Q136" s="1">
        <v>0.81871527777777775</v>
      </c>
    </row>
    <row r="137" spans="1:17">
      <c r="A137" s="1">
        <v>0.76826388888888886</v>
      </c>
      <c r="B137" s="1">
        <v>0.78877314814814825</v>
      </c>
      <c r="C137" s="1">
        <v>0.81464120370370363</v>
      </c>
      <c r="D137" s="1">
        <v>0.79623842592592586</v>
      </c>
      <c r="E137" s="1">
        <v>0.8687962962962964</v>
      </c>
      <c r="F137" s="1">
        <v>0.8533680555555555</v>
      </c>
      <c r="G137" s="1">
        <v>0.7952662037037036</v>
      </c>
      <c r="H137" s="1">
        <v>0.78234953703703702</v>
      </c>
      <c r="I137" s="1">
        <v>0.85078703703703706</v>
      </c>
      <c r="J137" s="1">
        <v>0.82042824074074072</v>
      </c>
      <c r="K137" s="1">
        <v>0.82290509259259259</v>
      </c>
      <c r="L137" s="1">
        <v>0.7931597222222222</v>
      </c>
      <c r="M137" s="1">
        <v>0.83359953703703704</v>
      </c>
      <c r="N137" s="1">
        <v>0.81195601851851851</v>
      </c>
      <c r="O137" s="1">
        <v>0.80967592592592597</v>
      </c>
      <c r="P137" s="1">
        <v>0.82119212962962962</v>
      </c>
      <c r="Q137" s="1">
        <v>0.81988425925925934</v>
      </c>
    </row>
    <row r="138" spans="1:17">
      <c r="A138" s="1">
        <v>0.76839120370370362</v>
      </c>
      <c r="B138" s="1">
        <v>0.78950231481481481</v>
      </c>
      <c r="C138" s="1">
        <v>0.81481481481481488</v>
      </c>
      <c r="D138" s="1">
        <v>0.79630787037037043</v>
      </c>
      <c r="E138" s="1">
        <v>0.86884259259259267</v>
      </c>
      <c r="F138" s="1">
        <v>0.85355324074074079</v>
      </c>
      <c r="G138" s="1">
        <v>0.79534722222222232</v>
      </c>
      <c r="H138" s="1">
        <v>0.78240740740740744</v>
      </c>
      <c r="I138" s="1">
        <v>0.85130787037037037</v>
      </c>
      <c r="J138" s="1">
        <v>0.82325231481481476</v>
      </c>
      <c r="K138" s="1">
        <v>0.82298611111111108</v>
      </c>
      <c r="L138" s="1">
        <v>0.79381944444444441</v>
      </c>
      <c r="M138" s="1">
        <v>0.83359953703703704</v>
      </c>
      <c r="N138" s="1">
        <v>0.81273148148148155</v>
      </c>
      <c r="O138" s="1">
        <v>0.80980324074074073</v>
      </c>
      <c r="P138" s="1">
        <v>0.82160879629629635</v>
      </c>
      <c r="Q138" s="1">
        <v>0.82037037037037042</v>
      </c>
    </row>
    <row r="139" spans="1:17">
      <c r="A139" s="1">
        <v>0.76849537037037041</v>
      </c>
      <c r="B139" s="1">
        <v>0.79031250000000008</v>
      </c>
      <c r="C139" s="1">
        <v>0.81496527777777772</v>
      </c>
      <c r="D139" s="1">
        <v>0.79649305555555561</v>
      </c>
      <c r="E139" s="1">
        <v>0.8690162037037038</v>
      </c>
      <c r="F139" s="1">
        <v>0.85383101851851861</v>
      </c>
      <c r="G139" s="1">
        <v>0.79582175925925924</v>
      </c>
      <c r="H139" s="1">
        <v>0.78619212962962959</v>
      </c>
      <c r="I139" s="1">
        <v>0.85305555555555557</v>
      </c>
      <c r="J139" s="1">
        <v>0.8247106481481481</v>
      </c>
      <c r="K139" s="1">
        <v>0.82516203703703705</v>
      </c>
      <c r="L139" s="1">
        <v>0.7941435185185185</v>
      </c>
      <c r="M139" s="1">
        <v>0.83359953703703704</v>
      </c>
      <c r="N139" s="1">
        <v>0.81287037037037047</v>
      </c>
      <c r="O139" s="1">
        <v>0.81053240740740751</v>
      </c>
      <c r="P139" s="1">
        <v>0.8225231481481482</v>
      </c>
      <c r="Q139" s="1">
        <v>0.82046296296296306</v>
      </c>
    </row>
    <row r="140" spans="1:17">
      <c r="A140" s="1">
        <v>0.76854166666666668</v>
      </c>
      <c r="B140" s="1">
        <v>0.79081018518518509</v>
      </c>
      <c r="C140" s="1">
        <v>0.81504629629629621</v>
      </c>
      <c r="D140" s="1">
        <v>0.79656249999999995</v>
      </c>
      <c r="E140" s="1">
        <v>0.86989583333333342</v>
      </c>
      <c r="F140" s="1">
        <v>0.85395833333333337</v>
      </c>
      <c r="G140" s="1">
        <v>0.79618055555555556</v>
      </c>
      <c r="H140" s="1">
        <v>0.78629629629629638</v>
      </c>
      <c r="I140" s="1">
        <v>0.85320601851851852</v>
      </c>
      <c r="J140" s="1">
        <v>0.82482638888888893</v>
      </c>
      <c r="K140" s="1">
        <v>0.82549768518518529</v>
      </c>
      <c r="L140" s="1">
        <v>0.7952662037037036</v>
      </c>
      <c r="M140" s="1">
        <v>0.83359953703703704</v>
      </c>
      <c r="N140" s="1">
        <v>0.81292824074074066</v>
      </c>
      <c r="O140" s="1">
        <v>0.8105902777777777</v>
      </c>
      <c r="P140" s="1">
        <v>0.82298611111111108</v>
      </c>
      <c r="Q140" s="1">
        <v>0.82064814814814813</v>
      </c>
    </row>
    <row r="141" spans="1:17">
      <c r="A141" s="1">
        <v>0.76858796296296295</v>
      </c>
      <c r="B141" s="1">
        <v>0.79160879629629621</v>
      </c>
      <c r="C141" s="1">
        <v>0.81510416666666663</v>
      </c>
      <c r="D141" s="1">
        <v>0.79666666666666675</v>
      </c>
      <c r="E141" s="1">
        <v>0.87153935185185183</v>
      </c>
      <c r="F141" s="1">
        <v>0.85408564814814814</v>
      </c>
      <c r="G141" s="1">
        <v>0.79693287037037042</v>
      </c>
      <c r="H141" s="1">
        <v>0.78637731481481488</v>
      </c>
      <c r="I141" s="1">
        <v>0.85484953703703714</v>
      </c>
      <c r="J141" s="1">
        <v>0.82489583333333327</v>
      </c>
      <c r="K141" s="1">
        <v>0.82592592592592595</v>
      </c>
      <c r="L141" s="1">
        <v>0.79601851851851846</v>
      </c>
      <c r="M141" s="1">
        <v>0.83359953703703704</v>
      </c>
      <c r="N141" s="1">
        <v>0.81443287037037038</v>
      </c>
      <c r="O141" s="1">
        <v>0.81064814814814812</v>
      </c>
      <c r="P141" s="1">
        <v>0.8240277777777778</v>
      </c>
      <c r="Q141" s="1">
        <v>0.82092592592592595</v>
      </c>
    </row>
    <row r="142" spans="1:17">
      <c r="A142" s="1">
        <v>0.76864583333333336</v>
      </c>
      <c r="B142" s="1">
        <v>0.7924768518518519</v>
      </c>
      <c r="C142" s="1">
        <v>0.81549768518518517</v>
      </c>
      <c r="D142" s="1">
        <v>0.79696759259259264</v>
      </c>
      <c r="E142" s="1">
        <v>0.8737152777777778</v>
      </c>
      <c r="F142" s="1">
        <v>0.85418981481481471</v>
      </c>
      <c r="G142" s="1">
        <v>0.79725694444444439</v>
      </c>
      <c r="H142" s="1">
        <v>0.78650462962962964</v>
      </c>
      <c r="I142" s="1">
        <v>0.85499999999999998</v>
      </c>
      <c r="J142" s="1">
        <v>0.82497685185185177</v>
      </c>
      <c r="K142" s="1">
        <v>0.82722222222222219</v>
      </c>
      <c r="L142" s="1">
        <v>0.79608796296296302</v>
      </c>
      <c r="M142" s="1">
        <v>0.83359953703703704</v>
      </c>
      <c r="N142" s="1">
        <v>0.81495370370370368</v>
      </c>
      <c r="O142" s="1">
        <v>0.81100694444444443</v>
      </c>
      <c r="P142" s="1">
        <v>0.82521990740740747</v>
      </c>
      <c r="Q142" s="1">
        <v>0.8209953703703704</v>
      </c>
    </row>
    <row r="143" spans="1:17">
      <c r="A143" s="1">
        <v>0.76870370370370367</v>
      </c>
      <c r="B143" s="1">
        <v>0.7925578703703704</v>
      </c>
      <c r="C143" s="1">
        <v>0.81556712962962974</v>
      </c>
      <c r="D143" s="1">
        <v>0.79701388888888891</v>
      </c>
      <c r="E143" s="1">
        <v>0.8769097222222223</v>
      </c>
      <c r="F143" s="1">
        <v>0.85464120370370367</v>
      </c>
      <c r="G143" s="1">
        <v>0.79754629629629636</v>
      </c>
      <c r="H143" s="1">
        <v>0.78673611111111119</v>
      </c>
      <c r="I143" s="1">
        <v>0.85633101851851856</v>
      </c>
      <c r="J143" s="1">
        <v>0.82703703703703713</v>
      </c>
      <c r="K143" s="1">
        <v>0.8273032407407408</v>
      </c>
      <c r="L143" s="1">
        <v>0.79623842592592586</v>
      </c>
      <c r="M143" s="1">
        <v>0.83359953703703704</v>
      </c>
      <c r="N143" s="1">
        <v>0.81704861111111116</v>
      </c>
      <c r="O143" s="1">
        <v>0.81148148148148147</v>
      </c>
      <c r="P143" s="1">
        <v>0.82538194444444446</v>
      </c>
      <c r="Q143" s="1">
        <v>0.82163194444444443</v>
      </c>
    </row>
    <row r="144" spans="1:17">
      <c r="A144" s="1">
        <v>0.76908564814814817</v>
      </c>
      <c r="B144" s="1">
        <v>0.79267361111111112</v>
      </c>
      <c r="C144" s="1">
        <v>0.81585648148148149</v>
      </c>
      <c r="D144" s="1">
        <v>0.79707175925925933</v>
      </c>
      <c r="E144" s="1">
        <v>0.87714120370370363</v>
      </c>
      <c r="F144" s="1">
        <v>0.85516203703703697</v>
      </c>
      <c r="G144" s="1">
        <v>0.7989814814814814</v>
      </c>
      <c r="H144" s="1">
        <v>0.78843750000000001</v>
      </c>
      <c r="I144" s="1">
        <v>0.86072916666666666</v>
      </c>
      <c r="J144" s="1">
        <v>0.82712962962962966</v>
      </c>
      <c r="K144" s="1">
        <v>0.82740740740740737</v>
      </c>
      <c r="L144" s="1">
        <v>0.79721064814814813</v>
      </c>
      <c r="M144" s="1">
        <v>0.83359953703703704</v>
      </c>
      <c r="N144" s="1">
        <v>0.81715277777777784</v>
      </c>
      <c r="O144" s="1">
        <v>0.81152777777777774</v>
      </c>
      <c r="P144" s="1">
        <v>0.82681712962962972</v>
      </c>
      <c r="Q144" s="1">
        <v>0.82230324074074079</v>
      </c>
    </row>
    <row r="145" spans="1:17">
      <c r="A145" s="1">
        <v>0.76918981481481474</v>
      </c>
      <c r="B145" s="1">
        <v>0.79281250000000003</v>
      </c>
      <c r="C145" s="1">
        <v>0.8159143518518519</v>
      </c>
      <c r="D145" s="1">
        <v>0.79721064814814813</v>
      </c>
      <c r="E145" s="1">
        <v>0.87730324074074073</v>
      </c>
      <c r="F145" s="1">
        <v>0.85523148148148154</v>
      </c>
      <c r="G145" s="1">
        <v>0.79951388888888886</v>
      </c>
      <c r="H145" s="1">
        <v>0.78935185185185175</v>
      </c>
      <c r="I145" s="1">
        <v>0.86090277777777768</v>
      </c>
      <c r="J145" s="1">
        <v>0.82723379629629623</v>
      </c>
      <c r="K145" s="1">
        <v>0.82750000000000001</v>
      </c>
      <c r="L145" s="1">
        <v>0.79740740740740745</v>
      </c>
      <c r="M145" s="1">
        <v>0.83359953703703704</v>
      </c>
      <c r="N145" s="1">
        <v>0.81744212962962959</v>
      </c>
      <c r="O145" s="1">
        <v>0.81230324074074067</v>
      </c>
      <c r="P145" s="1">
        <v>0.82754629629629628</v>
      </c>
      <c r="Q145" s="1">
        <v>0.82292824074074078</v>
      </c>
    </row>
    <row r="146" spans="1:17">
      <c r="A146" s="1">
        <v>0.76928240740740739</v>
      </c>
      <c r="B146" s="1">
        <v>0.79288194444444438</v>
      </c>
      <c r="C146" s="1">
        <v>0.81600694444444455</v>
      </c>
      <c r="D146" s="1">
        <v>0.79736111111111108</v>
      </c>
      <c r="E146" s="1">
        <v>0.87749999999999995</v>
      </c>
      <c r="F146" s="1">
        <v>0.85608796296296286</v>
      </c>
      <c r="G146" s="1">
        <v>0.80004629629629631</v>
      </c>
      <c r="H146" s="1">
        <v>0.79126157407407405</v>
      </c>
      <c r="I146" s="1">
        <v>0.86229166666666668</v>
      </c>
      <c r="J146" s="1">
        <v>0.82841435185185175</v>
      </c>
      <c r="K146" s="1">
        <v>0.82793981481481482</v>
      </c>
      <c r="L146" s="1">
        <v>0.79939814814814814</v>
      </c>
      <c r="M146" s="1">
        <v>0.83359953703703704</v>
      </c>
      <c r="N146" s="1">
        <v>0.8240277777777778</v>
      </c>
      <c r="O146" s="1">
        <v>0.81442129629629623</v>
      </c>
      <c r="P146" s="1">
        <v>0.82785879629629633</v>
      </c>
      <c r="Q146" s="1">
        <v>0.82535879629629638</v>
      </c>
    </row>
    <row r="147" spans="1:17">
      <c r="A147" s="1">
        <v>0.7693402777777778</v>
      </c>
      <c r="B147" s="1">
        <v>0.79324074074074069</v>
      </c>
      <c r="C147" s="1">
        <v>0.81709490740740742</v>
      </c>
      <c r="D147" s="1">
        <v>0.79756944444444444</v>
      </c>
      <c r="E147" s="1">
        <v>0.87818287037037035</v>
      </c>
      <c r="F147" s="1">
        <v>0.8586921296296296</v>
      </c>
      <c r="G147" s="1">
        <v>0.8028819444444445</v>
      </c>
      <c r="H147" s="1">
        <v>0.79136574074074073</v>
      </c>
      <c r="I147" s="1">
        <v>0.8624074074074074</v>
      </c>
      <c r="J147" s="1">
        <v>0.82857638888888896</v>
      </c>
      <c r="K147" s="1">
        <v>0.82828703703703699</v>
      </c>
      <c r="L147" s="1">
        <v>0.79946759259259259</v>
      </c>
      <c r="M147" s="1">
        <v>0.83359953703703704</v>
      </c>
      <c r="N147" s="1">
        <v>0.82435185185185189</v>
      </c>
      <c r="O147" s="1">
        <v>0.81528935185185192</v>
      </c>
      <c r="P147" s="1">
        <v>0.82913194444444438</v>
      </c>
      <c r="Q147" s="1">
        <v>0.82567129629629632</v>
      </c>
    </row>
    <row r="148" spans="1:17">
      <c r="A148" s="1">
        <v>0.7694212962962963</v>
      </c>
      <c r="B148" s="1">
        <v>0.79331018518518526</v>
      </c>
      <c r="C148" s="1">
        <v>0.81738425925925917</v>
      </c>
      <c r="D148" s="1">
        <v>0.7976967592592592</v>
      </c>
      <c r="E148" s="1">
        <v>0.88449074074074074</v>
      </c>
      <c r="F148" s="1">
        <v>0.85880787037037043</v>
      </c>
      <c r="G148" s="1">
        <v>0.80313657407407402</v>
      </c>
      <c r="H148" s="1">
        <v>0.79144675925925922</v>
      </c>
      <c r="I148" s="1">
        <v>0.86255787037037035</v>
      </c>
      <c r="J148" s="1">
        <v>0.8286458333333333</v>
      </c>
      <c r="K148" s="1">
        <v>0.82960648148148142</v>
      </c>
      <c r="L148" s="1">
        <v>0.79980324074074083</v>
      </c>
      <c r="M148" s="1">
        <v>0.83359953703703704</v>
      </c>
      <c r="N148" s="1">
        <v>0.82445601851851846</v>
      </c>
      <c r="O148" s="1">
        <v>0.81537037037037041</v>
      </c>
      <c r="P148" s="1">
        <v>0.8297337962962964</v>
      </c>
      <c r="Q148" s="1">
        <v>0.82579861111111119</v>
      </c>
    </row>
    <row r="149" spans="1:17">
      <c r="A149" s="1">
        <v>0.76954861111111106</v>
      </c>
      <c r="B149" s="1">
        <v>0.79422453703703699</v>
      </c>
      <c r="C149" s="1">
        <v>0.81829861111111113</v>
      </c>
      <c r="D149" s="1">
        <v>0.79777777777777781</v>
      </c>
      <c r="E149" s="1">
        <v>0.88702546296296303</v>
      </c>
      <c r="F149" s="1">
        <v>0.86054398148148137</v>
      </c>
      <c r="G149" s="1">
        <v>0.80319444444444443</v>
      </c>
      <c r="H149" s="1">
        <v>0.79363425925925923</v>
      </c>
      <c r="I149" s="1">
        <v>0.86269675925925926</v>
      </c>
      <c r="J149" s="1">
        <v>0.82871527777777787</v>
      </c>
      <c r="K149" s="1">
        <v>0.83034722222222224</v>
      </c>
      <c r="L149" s="1">
        <v>0.79987268518518517</v>
      </c>
      <c r="M149" s="1">
        <v>0.83359953703703704</v>
      </c>
      <c r="N149" s="1">
        <v>0.82452546296296303</v>
      </c>
      <c r="O149" s="1">
        <v>0.81556712962962974</v>
      </c>
      <c r="P149" s="1">
        <v>0.82983796296296297</v>
      </c>
      <c r="Q149" s="1">
        <v>0.82619212962962962</v>
      </c>
    </row>
    <row r="150" spans="1:17">
      <c r="A150" s="1">
        <v>0.76966435185185178</v>
      </c>
      <c r="B150" s="1">
        <v>0.7949652777777777</v>
      </c>
      <c r="C150" s="1">
        <v>0.81883101851851858</v>
      </c>
      <c r="D150" s="1">
        <v>0.79790509259259268</v>
      </c>
      <c r="E150" s="1">
        <v>0.88978009259259261</v>
      </c>
      <c r="F150" s="1">
        <v>0.86171296296296296</v>
      </c>
      <c r="G150" s="1">
        <v>0.80430555555555561</v>
      </c>
      <c r="H150" s="1">
        <v>0.79442129629629632</v>
      </c>
      <c r="I150" s="1">
        <v>0.8661226851851852</v>
      </c>
      <c r="J150" s="1">
        <v>0.83002314814814815</v>
      </c>
      <c r="K150" s="1">
        <v>0.83038194444444446</v>
      </c>
      <c r="L150" s="1">
        <v>0.79994212962962974</v>
      </c>
      <c r="M150" s="1">
        <v>0.83359953703703704</v>
      </c>
      <c r="N150" s="1">
        <v>0.82458333333333333</v>
      </c>
      <c r="O150" s="1">
        <v>0.81568287037037035</v>
      </c>
      <c r="P150" s="1">
        <v>0.83181712962962961</v>
      </c>
      <c r="Q150" s="1">
        <v>0.82725694444444453</v>
      </c>
    </row>
    <row r="151" spans="1:17">
      <c r="A151" s="1">
        <v>0.76971064814814805</v>
      </c>
      <c r="B151" s="1">
        <v>0.7950694444444445</v>
      </c>
      <c r="C151" s="1">
        <v>0.81890046296296293</v>
      </c>
      <c r="D151" s="1">
        <v>0.79795138888888895</v>
      </c>
      <c r="E151" s="1">
        <v>0.89788194444444447</v>
      </c>
      <c r="F151" s="1">
        <v>0.86177083333333337</v>
      </c>
      <c r="G151" s="1">
        <v>0.80467592592592585</v>
      </c>
      <c r="H151" s="1">
        <v>0.79503472222222227</v>
      </c>
      <c r="I151" s="1">
        <v>0.86657407407407405</v>
      </c>
      <c r="J151" s="1">
        <v>0.83236111111111111</v>
      </c>
      <c r="K151" s="1">
        <v>0.83081018518518512</v>
      </c>
      <c r="L151" s="1">
        <v>0.80032407407407413</v>
      </c>
      <c r="M151" s="1">
        <v>0.83359953703703704</v>
      </c>
      <c r="N151" s="1">
        <v>0.82465277777777779</v>
      </c>
      <c r="O151" s="1">
        <v>0.81640046296296298</v>
      </c>
      <c r="P151" s="1">
        <v>0.83203703703703702</v>
      </c>
      <c r="Q151" s="1">
        <v>0.82750000000000001</v>
      </c>
    </row>
    <row r="152" spans="1:17">
      <c r="A152" s="1">
        <v>0.76976851851851846</v>
      </c>
      <c r="B152" s="1">
        <v>0.79535879629629624</v>
      </c>
      <c r="C152" s="1">
        <v>0.82005787037037037</v>
      </c>
      <c r="D152" s="1">
        <v>0.79842592592592598</v>
      </c>
      <c r="E152" s="1">
        <v>0.90583333333333327</v>
      </c>
      <c r="F152" s="1">
        <v>0.86196759259259259</v>
      </c>
      <c r="G152" s="1">
        <v>0.80539351851851848</v>
      </c>
      <c r="H152" s="1">
        <v>0.79557870370370365</v>
      </c>
      <c r="I152" s="1">
        <v>0.86766203703703704</v>
      </c>
      <c r="J152" s="1">
        <v>0.83437499999999998</v>
      </c>
      <c r="K152" s="1">
        <v>0.83157407407407413</v>
      </c>
      <c r="L152" s="1">
        <v>0.80040509259259263</v>
      </c>
      <c r="M152" s="1">
        <v>0.83359953703703704</v>
      </c>
      <c r="N152" s="1">
        <v>0.82670138888888889</v>
      </c>
      <c r="O152" s="1">
        <v>0.81646990740740744</v>
      </c>
      <c r="P152" s="1">
        <v>0.83305555555555555</v>
      </c>
      <c r="Q152" s="1">
        <v>0.82994212962962965</v>
      </c>
    </row>
    <row r="153" spans="1:17">
      <c r="A153" s="1">
        <v>0.76981481481481484</v>
      </c>
      <c r="B153" s="1">
        <v>0.79543981481481485</v>
      </c>
      <c r="C153" s="1">
        <v>0.8203125</v>
      </c>
      <c r="D153" s="1">
        <v>0.79887731481481483</v>
      </c>
      <c r="F153" s="1">
        <v>0.86204861111111108</v>
      </c>
      <c r="G153" s="1">
        <v>0.80667824074074079</v>
      </c>
      <c r="H153" s="1">
        <v>0.79568287037037033</v>
      </c>
      <c r="I153" s="1">
        <v>0.87013888888888891</v>
      </c>
      <c r="J153" s="1">
        <v>0.83569444444444452</v>
      </c>
      <c r="K153" s="1">
        <v>0.83195601851851853</v>
      </c>
      <c r="L153" s="1">
        <v>0.80133101851851851</v>
      </c>
      <c r="M153" s="1">
        <v>0.83359953703703704</v>
      </c>
      <c r="N153" s="1">
        <v>0.82755787037037043</v>
      </c>
      <c r="O153" s="1">
        <v>0.81656249999999997</v>
      </c>
      <c r="P153" s="1">
        <v>0.83771990740740743</v>
      </c>
      <c r="Q153" s="1">
        <v>0.83467592592592599</v>
      </c>
    </row>
    <row r="154" spans="1:17">
      <c r="A154" s="1">
        <v>0.7698842592592593</v>
      </c>
      <c r="B154" s="1">
        <v>0.79549768518518515</v>
      </c>
      <c r="C154" s="1">
        <v>0.82092592592592595</v>
      </c>
      <c r="D154" s="1">
        <v>0.7989814814814814</v>
      </c>
      <c r="F154" s="1">
        <v>0.86211805555555554</v>
      </c>
      <c r="G154" s="1">
        <v>0.8067939814814814</v>
      </c>
      <c r="H154" s="1">
        <v>0.7963541666666667</v>
      </c>
      <c r="I154" s="1">
        <v>0.87050925925925926</v>
      </c>
      <c r="J154" s="1">
        <v>0.84065972222222218</v>
      </c>
      <c r="K154" s="1">
        <v>0.83248842592592587</v>
      </c>
      <c r="L154" s="1">
        <v>0.80155092592592592</v>
      </c>
      <c r="M154" s="1">
        <v>0.83359953703703704</v>
      </c>
      <c r="N154" s="1">
        <v>0.82929398148148137</v>
      </c>
      <c r="O154" s="1">
        <v>0.8171180555555555</v>
      </c>
      <c r="P154" s="1">
        <v>0.83975694444444438</v>
      </c>
      <c r="Q154" s="1">
        <v>0.8352546296296296</v>
      </c>
    </row>
    <row r="155" spans="1:17">
      <c r="A155" s="1">
        <v>0.7699421296296296</v>
      </c>
      <c r="B155" s="1">
        <v>0.79651620370370368</v>
      </c>
      <c r="C155" s="1">
        <v>0.82148148148148137</v>
      </c>
      <c r="D155" s="1">
        <v>0.79902777777777778</v>
      </c>
      <c r="F155" s="1">
        <v>0.86422453703703705</v>
      </c>
      <c r="G155" s="1">
        <v>0.80783564814814823</v>
      </c>
      <c r="H155" s="1">
        <v>0.79762731481481486</v>
      </c>
      <c r="I155" s="1">
        <v>0.87063657407407413</v>
      </c>
      <c r="J155" s="1">
        <v>0.84267361111111105</v>
      </c>
      <c r="K155" s="1">
        <v>0.83614583333333325</v>
      </c>
      <c r="L155" s="1">
        <v>0.80190972222222223</v>
      </c>
      <c r="M155" s="1">
        <v>0.83359953703703704</v>
      </c>
      <c r="N155" s="1">
        <v>0.83140046296296299</v>
      </c>
      <c r="O155" s="1">
        <v>0.81771990740740741</v>
      </c>
      <c r="P155" s="1">
        <v>0.84037037037037043</v>
      </c>
      <c r="Q155" s="1">
        <v>0.83659722222222221</v>
      </c>
    </row>
    <row r="156" spans="1:17">
      <c r="A156" s="1">
        <v>0.77</v>
      </c>
      <c r="B156" s="1">
        <v>0.79670138888888886</v>
      </c>
      <c r="C156" s="1">
        <v>0.82171296296296292</v>
      </c>
      <c r="D156" s="1">
        <v>0.79912037037037031</v>
      </c>
      <c r="F156" s="1">
        <v>0.86671296296296296</v>
      </c>
      <c r="G156" s="1">
        <v>0.80829861111111112</v>
      </c>
      <c r="H156" s="1">
        <v>0.7979398148148148</v>
      </c>
      <c r="I156" s="1">
        <v>0.87089120370370365</v>
      </c>
      <c r="J156" s="1">
        <v>0.84468750000000004</v>
      </c>
      <c r="K156" s="1">
        <v>0.83622685185185175</v>
      </c>
      <c r="L156" s="1">
        <v>0.80200231481481488</v>
      </c>
      <c r="M156" s="1">
        <v>0.83359953703703704</v>
      </c>
      <c r="N156" s="1">
        <v>0.83164351851851848</v>
      </c>
      <c r="O156" s="1">
        <v>0.81777777777777771</v>
      </c>
      <c r="P156" s="1">
        <v>0.8412384259259259</v>
      </c>
      <c r="Q156" s="1">
        <v>0.84072916666666664</v>
      </c>
    </row>
    <row r="157" spans="1:17">
      <c r="A157" s="1">
        <v>0.77004629629629628</v>
      </c>
      <c r="B157" s="1">
        <v>0.79696759259259264</v>
      </c>
      <c r="C157" s="1">
        <v>0.82663194444444443</v>
      </c>
      <c r="D157" s="1">
        <v>0.79934027777777772</v>
      </c>
      <c r="F157" s="1">
        <v>0.86686342592592591</v>
      </c>
      <c r="G157" s="1">
        <v>0.80835648148148154</v>
      </c>
      <c r="H157" s="1">
        <v>0.79799768518518521</v>
      </c>
      <c r="I157" s="1">
        <v>0.87285879629629637</v>
      </c>
      <c r="J157" s="1">
        <v>0.84487268518518521</v>
      </c>
      <c r="K157" s="1">
        <v>0.83756944444444448</v>
      </c>
      <c r="L157" s="1">
        <v>0.80222222222222228</v>
      </c>
      <c r="M157" s="1">
        <v>0.83359953703703704</v>
      </c>
      <c r="N157" s="1">
        <v>0.83201388888888894</v>
      </c>
      <c r="O157" s="1">
        <v>0.81785879629629632</v>
      </c>
      <c r="P157" s="1">
        <v>0.84143518518518512</v>
      </c>
      <c r="Q157" s="1">
        <v>0.84103009259259265</v>
      </c>
    </row>
    <row r="158" spans="1:17">
      <c r="A158" s="1">
        <v>0.77021990740740742</v>
      </c>
      <c r="B158" s="1">
        <v>0.79737268518518523</v>
      </c>
      <c r="C158" s="1">
        <v>0.82957175925925919</v>
      </c>
      <c r="D158" s="1">
        <v>0.79940972222222229</v>
      </c>
      <c r="F158" s="1">
        <v>0.86739583333333325</v>
      </c>
      <c r="G158" s="1">
        <v>0.80922453703703701</v>
      </c>
      <c r="H158" s="1">
        <v>0.79834490740740749</v>
      </c>
      <c r="I158" s="1">
        <v>0.87326388888888884</v>
      </c>
      <c r="J158" s="1">
        <v>0.84582175925925929</v>
      </c>
      <c r="K158" s="1">
        <v>0.83883101851851849</v>
      </c>
      <c r="L158" s="1">
        <v>0.80237268518518512</v>
      </c>
      <c r="M158" s="1">
        <v>0.83359953703703704</v>
      </c>
      <c r="N158" s="1">
        <v>0.8325231481481481</v>
      </c>
      <c r="O158" s="1">
        <v>0.81796296296296289</v>
      </c>
      <c r="P158" s="1">
        <v>0.84750000000000003</v>
      </c>
      <c r="Q158" s="1">
        <v>0.84423611111111108</v>
      </c>
    </row>
    <row r="159" spans="1:17">
      <c r="A159" s="1">
        <v>0.77027777777777784</v>
      </c>
      <c r="B159" s="1">
        <v>0.79770833333333335</v>
      </c>
      <c r="C159" s="1">
        <v>0.8315393518518519</v>
      </c>
      <c r="D159" s="1">
        <v>0.79953703703703705</v>
      </c>
      <c r="F159" s="1">
        <v>0.86766203703703704</v>
      </c>
      <c r="G159" s="1">
        <v>0.80945601851851856</v>
      </c>
      <c r="H159" s="1">
        <v>0.80190972222222223</v>
      </c>
      <c r="I159" s="1">
        <v>0.87634259259259262</v>
      </c>
      <c r="J159" s="1">
        <v>0.85011574074074081</v>
      </c>
      <c r="K159" s="1">
        <v>0.83923611111111107</v>
      </c>
      <c r="L159" s="1">
        <v>0.80315972222222232</v>
      </c>
      <c r="M159" s="1">
        <v>0.83359953703703704</v>
      </c>
      <c r="N159" s="1">
        <v>0.83265046296296286</v>
      </c>
      <c r="O159" s="1">
        <v>0.81880787037037039</v>
      </c>
      <c r="P159" s="1">
        <v>0.84767361111111106</v>
      </c>
      <c r="Q159" s="1">
        <v>0.84586805555555555</v>
      </c>
    </row>
    <row r="160" spans="1:17">
      <c r="A160" s="1">
        <v>0.77037037037037026</v>
      </c>
      <c r="B160" s="1">
        <v>0.79775462962962962</v>
      </c>
      <c r="C160" s="1">
        <v>0.83218749999999997</v>
      </c>
      <c r="D160" s="1">
        <v>0.7996875</v>
      </c>
      <c r="F160" s="1">
        <v>0.87126157407407412</v>
      </c>
      <c r="G160" s="1">
        <v>0.81064814814814812</v>
      </c>
      <c r="H160" s="1">
        <v>0.80356481481481479</v>
      </c>
      <c r="I160" s="1">
        <v>0.87651620370370376</v>
      </c>
      <c r="J160" s="1">
        <v>0.85594907407407417</v>
      </c>
      <c r="K160" s="1">
        <v>0.84234953703703708</v>
      </c>
      <c r="L160" s="1">
        <v>0.80339120370370365</v>
      </c>
      <c r="M160" s="1">
        <v>0.83359953703703704</v>
      </c>
      <c r="N160" s="1">
        <v>0.83314814814814808</v>
      </c>
      <c r="O160" s="1">
        <v>0.81896990740740738</v>
      </c>
      <c r="P160" s="1">
        <v>0.84978009259259257</v>
      </c>
      <c r="Q160" s="1">
        <v>0.84597222222222224</v>
      </c>
    </row>
    <row r="161" spans="1:17">
      <c r="A161" s="1">
        <v>0.77043981481481483</v>
      </c>
      <c r="B161" s="1">
        <v>0.79795138888888895</v>
      </c>
      <c r="C161" s="1">
        <v>0.83307870370370374</v>
      </c>
      <c r="D161" s="1">
        <v>0.79976851851851849</v>
      </c>
      <c r="F161" s="1">
        <v>0.87254629629629632</v>
      </c>
      <c r="G161" s="1">
        <v>0.81072916666666661</v>
      </c>
      <c r="H161" s="1">
        <v>0.80454861111111109</v>
      </c>
      <c r="I161" s="1">
        <v>0.87723379629629628</v>
      </c>
      <c r="J161" s="1">
        <v>0.85663194444444446</v>
      </c>
      <c r="K161" s="1">
        <v>0.84334490740740742</v>
      </c>
      <c r="L161" s="1">
        <v>0.80378472222222219</v>
      </c>
      <c r="M161" s="1">
        <v>0.83359953703703704</v>
      </c>
      <c r="N161" s="1">
        <v>0.83524305555555556</v>
      </c>
      <c r="O161" s="1">
        <v>0.81930555555555562</v>
      </c>
      <c r="P161" s="1">
        <v>0.85091435185185194</v>
      </c>
      <c r="Q161" s="1">
        <v>0.8461574074074073</v>
      </c>
    </row>
    <row r="162" spans="1:17">
      <c r="A162" s="1">
        <v>0.77052083333333332</v>
      </c>
      <c r="B162" s="1">
        <v>0.79817129629629635</v>
      </c>
      <c r="C162" s="1">
        <v>0.83421296296296299</v>
      </c>
      <c r="D162" s="1">
        <v>0.80134259259259266</v>
      </c>
      <c r="F162" s="1">
        <v>0.87303240740740751</v>
      </c>
      <c r="G162" s="1">
        <v>0.81200231481481477</v>
      </c>
      <c r="H162" s="1">
        <v>0.80565972222222226</v>
      </c>
      <c r="I162" s="1">
        <v>0.8774074074074073</v>
      </c>
      <c r="J162" s="1">
        <v>0.85894675925925934</v>
      </c>
      <c r="K162" s="1">
        <v>0.84361111111111109</v>
      </c>
      <c r="L162" s="1">
        <v>0.80395833333333344</v>
      </c>
      <c r="M162" s="1">
        <v>0.83359953703703704</v>
      </c>
      <c r="N162" s="1">
        <v>0.84333333333333327</v>
      </c>
      <c r="O162" s="1">
        <v>0.81942129629629623</v>
      </c>
      <c r="P162" s="1">
        <v>0.85246527777777781</v>
      </c>
      <c r="Q162" s="1">
        <v>0.84895833333333337</v>
      </c>
    </row>
    <row r="163" spans="1:17">
      <c r="A163" s="1">
        <v>0.77064814814814808</v>
      </c>
      <c r="B163" s="1">
        <v>0.79822916666666666</v>
      </c>
      <c r="C163" s="1">
        <v>0.835474537037037</v>
      </c>
      <c r="D163" s="1">
        <v>0.80142361111111116</v>
      </c>
      <c r="F163" s="1">
        <v>0.8744791666666667</v>
      </c>
      <c r="G163" s="1">
        <v>0.81239583333333332</v>
      </c>
      <c r="H163" s="1">
        <v>0.81033564814814818</v>
      </c>
      <c r="I163" s="1">
        <v>0.87778935185185192</v>
      </c>
      <c r="J163" s="1">
        <v>0.85913194444444441</v>
      </c>
      <c r="K163" s="1">
        <v>0.84687499999999993</v>
      </c>
      <c r="L163" s="1">
        <v>0.80402777777777779</v>
      </c>
      <c r="M163" s="1">
        <v>0.83359953703703704</v>
      </c>
      <c r="N163" s="1">
        <v>0.84483796296296287</v>
      </c>
      <c r="O163" s="1">
        <v>0.8194907407407408</v>
      </c>
      <c r="P163" s="1">
        <v>0.85267361111111117</v>
      </c>
      <c r="Q163" s="1">
        <v>0.84927083333333331</v>
      </c>
    </row>
    <row r="164" spans="1:17">
      <c r="A164" s="1">
        <v>0.77071759259259265</v>
      </c>
      <c r="B164" s="1">
        <v>0.79863425925925924</v>
      </c>
      <c r="C164" s="1">
        <v>0.836400462962963</v>
      </c>
      <c r="D164" s="1">
        <v>0.80200231481481488</v>
      </c>
      <c r="F164" s="1">
        <v>0.87482638888888886</v>
      </c>
      <c r="G164" s="1">
        <v>0.81247685185185192</v>
      </c>
      <c r="H164" s="1">
        <v>0.8108912037037036</v>
      </c>
      <c r="I164" s="1">
        <v>0.87989583333333332</v>
      </c>
      <c r="J164" s="1">
        <v>0.85929398148148151</v>
      </c>
      <c r="K164" s="1">
        <v>0.84706018518518522</v>
      </c>
      <c r="L164" s="1">
        <v>0.80410879629629628</v>
      </c>
      <c r="M164" s="1">
        <v>0.83359953703703704</v>
      </c>
      <c r="N164" s="1">
        <v>0.84498842592592593</v>
      </c>
      <c r="O164" s="1">
        <v>0.81997685185185187</v>
      </c>
      <c r="P164" s="1">
        <v>0.85285879629629635</v>
      </c>
      <c r="Q164" s="1">
        <v>0.85380787037037031</v>
      </c>
    </row>
    <row r="165" spans="1:17">
      <c r="A165" s="1">
        <v>0.77078703703703699</v>
      </c>
      <c r="B165" s="1">
        <v>0.79869212962962965</v>
      </c>
      <c r="C165" s="1">
        <v>0.83783564814814815</v>
      </c>
      <c r="D165" s="1">
        <v>0.80206018518518529</v>
      </c>
      <c r="F165" s="1">
        <v>0.87494212962962958</v>
      </c>
      <c r="G165" s="1">
        <v>0.81263888888888891</v>
      </c>
      <c r="H165" s="1">
        <v>0.81156249999999996</v>
      </c>
      <c r="I165" s="1">
        <v>0.88079861111111113</v>
      </c>
      <c r="J165" s="1">
        <v>0.85951388888888891</v>
      </c>
      <c r="K165" s="1">
        <v>0.84891203703703699</v>
      </c>
      <c r="L165" s="1">
        <v>0.80442129629629633</v>
      </c>
      <c r="M165" s="1">
        <v>0.83359953703703704</v>
      </c>
      <c r="N165" s="1">
        <v>0.84512731481481485</v>
      </c>
      <c r="O165" s="1">
        <v>0.82004629629629633</v>
      </c>
      <c r="P165" s="1">
        <v>0.85311342592592598</v>
      </c>
      <c r="Q165" s="1">
        <v>0.85403935185185187</v>
      </c>
    </row>
    <row r="166" spans="1:17">
      <c r="A166" s="1">
        <v>0.77089120370370379</v>
      </c>
      <c r="B166" s="1">
        <v>0.79884259259259249</v>
      </c>
      <c r="C166" s="1">
        <v>0.84307870370370364</v>
      </c>
      <c r="D166" s="1">
        <v>0.80238425925925927</v>
      </c>
      <c r="F166" s="1">
        <v>0.87502314814814808</v>
      </c>
      <c r="G166" s="1">
        <v>0.8132638888888889</v>
      </c>
      <c r="H166" s="1">
        <v>0.8117361111111111</v>
      </c>
      <c r="I166" s="1">
        <v>0.88107638888888884</v>
      </c>
      <c r="J166" s="1">
        <v>0.86006944444444444</v>
      </c>
      <c r="K166" s="1">
        <v>0.85091435185185194</v>
      </c>
      <c r="L166" s="1">
        <v>0.80459490740740736</v>
      </c>
      <c r="M166" s="1">
        <v>0.83359953703703704</v>
      </c>
      <c r="N166" s="1">
        <v>0.84590277777777778</v>
      </c>
      <c r="O166" s="1">
        <v>0.82010416666666675</v>
      </c>
      <c r="P166" s="1">
        <v>0.85817129629629629</v>
      </c>
      <c r="Q166" s="1">
        <v>0.85827546296296298</v>
      </c>
    </row>
    <row r="167" spans="1:17">
      <c r="A167" s="1">
        <v>0.77107638888888896</v>
      </c>
      <c r="B167" s="1">
        <v>0.79894675925925929</v>
      </c>
      <c r="C167" s="1">
        <v>0.84497685185185178</v>
      </c>
      <c r="D167" s="1">
        <v>0.80283564814814812</v>
      </c>
      <c r="F167" s="1">
        <v>0.87525462962962963</v>
      </c>
      <c r="G167" s="1">
        <v>0.81465277777777778</v>
      </c>
      <c r="H167" s="1">
        <v>0.812037037037037</v>
      </c>
      <c r="I167" s="1">
        <v>0.88171296296296298</v>
      </c>
      <c r="J167" s="1">
        <v>0.86018518518518527</v>
      </c>
      <c r="K167" s="1">
        <v>0.85155092592592585</v>
      </c>
      <c r="L167" s="1">
        <v>0.80467592592592585</v>
      </c>
      <c r="M167" s="1">
        <v>0.83359953703703704</v>
      </c>
      <c r="N167" s="1">
        <v>0.84674768518518517</v>
      </c>
      <c r="O167" s="1">
        <v>0.82016203703703694</v>
      </c>
      <c r="P167" s="1">
        <v>0.86208333333333342</v>
      </c>
      <c r="Q167" s="1">
        <v>0.85942129629629627</v>
      </c>
    </row>
    <row r="168" spans="1:17">
      <c r="A168" s="1">
        <v>0.77131944444444445</v>
      </c>
      <c r="B168" s="1">
        <v>0.79958333333333342</v>
      </c>
      <c r="C168" s="1">
        <v>0.84574074074074079</v>
      </c>
      <c r="D168" s="1">
        <v>0.80302083333333341</v>
      </c>
      <c r="F168" s="1">
        <v>0.87541666666666673</v>
      </c>
      <c r="G168" s="1">
        <v>0.81709490740740742</v>
      </c>
      <c r="H168" s="1">
        <v>0.81222222222222218</v>
      </c>
      <c r="I168" s="1">
        <v>0.88376157407407396</v>
      </c>
      <c r="J168" s="1">
        <v>0.86037037037037034</v>
      </c>
      <c r="K168" s="1">
        <v>0.85263888888888895</v>
      </c>
      <c r="L168" s="1">
        <v>0.80474537037037042</v>
      </c>
      <c r="M168" s="1">
        <v>0.83359953703703704</v>
      </c>
      <c r="N168" s="1">
        <v>0.84714120370370372</v>
      </c>
      <c r="O168" s="1">
        <v>0.82120370370370377</v>
      </c>
      <c r="P168" s="1">
        <v>0.86365740740740737</v>
      </c>
      <c r="Q168" s="1">
        <v>0.86062500000000008</v>
      </c>
    </row>
    <row r="169" spans="1:17">
      <c r="A169" s="1">
        <v>0.77144675925925921</v>
      </c>
      <c r="B169" s="1">
        <v>0.79982638888888891</v>
      </c>
      <c r="C169" s="1">
        <v>0.85309027777777768</v>
      </c>
      <c r="D169" s="1">
        <v>0.80315972222222232</v>
      </c>
      <c r="F169" s="1">
        <v>0.87559027777777787</v>
      </c>
      <c r="G169" s="1">
        <v>0.81754629629629638</v>
      </c>
      <c r="H169" s="1">
        <v>0.81252314814814808</v>
      </c>
      <c r="I169" s="1">
        <v>0.88424768518518515</v>
      </c>
      <c r="J169" s="1">
        <v>0.86655092592592586</v>
      </c>
      <c r="K169" s="1">
        <v>0.8533680555555555</v>
      </c>
      <c r="L169" s="1">
        <v>0.8057523148148148</v>
      </c>
      <c r="M169" s="1">
        <v>0.83359953703703704</v>
      </c>
      <c r="N169" s="1">
        <v>0.84774305555555562</v>
      </c>
      <c r="O169" s="1">
        <v>0.82181712962962961</v>
      </c>
      <c r="P169" s="1">
        <v>0.86462962962962964</v>
      </c>
      <c r="Q169" s="1">
        <v>0.86569444444444443</v>
      </c>
    </row>
    <row r="170" spans="1:17">
      <c r="A170" s="1">
        <v>0.77149305555555558</v>
      </c>
      <c r="B170" s="1">
        <v>0.80043981481481474</v>
      </c>
      <c r="C170" s="1">
        <v>0.85435185185185192</v>
      </c>
      <c r="D170" s="1">
        <v>0.80322916666666666</v>
      </c>
      <c r="F170" s="1">
        <v>0.87567129629629636</v>
      </c>
      <c r="G170" s="1">
        <v>0.81802083333333331</v>
      </c>
      <c r="H170" s="1">
        <v>0.81394675925925919</v>
      </c>
      <c r="I170" s="1">
        <v>0.88446759259259267</v>
      </c>
      <c r="J170" s="1">
        <v>0.86774305555555553</v>
      </c>
      <c r="K170" s="1">
        <v>0.85460648148148144</v>
      </c>
      <c r="L170" s="1">
        <v>0.80706018518518519</v>
      </c>
      <c r="M170" s="1">
        <v>0.83359953703703704</v>
      </c>
      <c r="N170" s="1">
        <v>0.84824074074074074</v>
      </c>
      <c r="O170" s="1">
        <v>0.82528935185185182</v>
      </c>
      <c r="P170" s="1">
        <v>0.86476851851851855</v>
      </c>
      <c r="Q170" s="1">
        <v>0.86571759259259251</v>
      </c>
    </row>
    <row r="171" spans="1:17">
      <c r="A171" s="1">
        <v>0.77168981481481491</v>
      </c>
      <c r="B171" s="1">
        <v>0.80061342592592588</v>
      </c>
      <c r="C171" s="1">
        <v>0.85447916666666668</v>
      </c>
      <c r="D171" s="1">
        <v>0.8033217592592593</v>
      </c>
      <c r="F171" s="1">
        <v>0.87616898148148159</v>
      </c>
      <c r="G171" s="1">
        <v>0.81849537037037035</v>
      </c>
      <c r="H171" s="1">
        <v>0.81431712962962965</v>
      </c>
      <c r="I171" s="1">
        <v>0.88505787037037031</v>
      </c>
      <c r="J171" s="1">
        <v>0.86930555555555555</v>
      </c>
      <c r="K171" s="1">
        <v>0.86390046296296286</v>
      </c>
      <c r="L171" s="1">
        <v>0.80817129629629625</v>
      </c>
      <c r="M171" s="1">
        <v>0.83359953703703704</v>
      </c>
      <c r="N171" s="1">
        <v>0.84861111111111109</v>
      </c>
      <c r="O171" s="1">
        <v>0.82533564814814808</v>
      </c>
      <c r="P171" s="1">
        <v>0.8653819444444445</v>
      </c>
      <c r="Q171" s="1">
        <v>0.86716435185185192</v>
      </c>
    </row>
    <row r="172" spans="1:17">
      <c r="A172" s="1">
        <v>0.77174768518518511</v>
      </c>
      <c r="B172" s="1">
        <v>0.80068287037037045</v>
      </c>
      <c r="C172" s="1">
        <v>0.85789351851851858</v>
      </c>
      <c r="D172" s="1">
        <v>0.80339120370370365</v>
      </c>
      <c r="F172" s="1">
        <v>0.87640046296296292</v>
      </c>
      <c r="G172" s="1">
        <v>0.81857638888888884</v>
      </c>
      <c r="H172" s="1">
        <v>0.81456018518518514</v>
      </c>
      <c r="I172" s="1">
        <v>0.88520833333333337</v>
      </c>
      <c r="J172" s="1">
        <v>0.8706828703703704</v>
      </c>
      <c r="K172" s="1">
        <v>0.86487268518518512</v>
      </c>
      <c r="L172" s="1">
        <v>0.80850694444444438</v>
      </c>
      <c r="M172" s="1">
        <v>0.83359953703703704</v>
      </c>
      <c r="N172" s="1">
        <v>0.85020833333333334</v>
      </c>
      <c r="O172" s="1">
        <v>0.82565972222222228</v>
      </c>
      <c r="P172" s="1">
        <v>0.86570601851851858</v>
      </c>
      <c r="Q172" s="1">
        <v>0.86734953703703699</v>
      </c>
    </row>
    <row r="173" spans="1:17">
      <c r="A173" s="1">
        <v>0.77187499999999998</v>
      </c>
      <c r="B173" s="1">
        <v>0.8008912037037037</v>
      </c>
      <c r="C173" s="1">
        <v>0.85857638888888888</v>
      </c>
      <c r="D173" s="1">
        <v>0.80344907407407407</v>
      </c>
      <c r="F173" s="1">
        <v>0.87657407407407406</v>
      </c>
      <c r="G173" s="1">
        <v>0.81901620370370365</v>
      </c>
      <c r="H173" s="1">
        <v>0.81483796296296296</v>
      </c>
      <c r="I173" s="1">
        <v>0.88538194444444451</v>
      </c>
      <c r="J173" s="1">
        <v>0.87298611111111113</v>
      </c>
      <c r="K173" s="1">
        <v>0.86513888888888879</v>
      </c>
      <c r="L173" s="1">
        <v>0.80858796296296298</v>
      </c>
      <c r="M173" s="1">
        <v>0.83359953703703704</v>
      </c>
      <c r="N173" s="1">
        <v>0.85037037037037033</v>
      </c>
      <c r="O173" s="1">
        <v>0.82635416666666661</v>
      </c>
      <c r="P173" s="1">
        <v>0.86592592592592599</v>
      </c>
      <c r="Q173" s="1">
        <v>0.86750000000000005</v>
      </c>
    </row>
    <row r="174" spans="1:17">
      <c r="A174" s="1">
        <v>0.77217592592592599</v>
      </c>
      <c r="B174" s="1">
        <v>0.80094907407407412</v>
      </c>
      <c r="C174" s="1">
        <v>0.86410879629629633</v>
      </c>
      <c r="D174" s="1">
        <v>0.80350694444444448</v>
      </c>
      <c r="F174" s="1">
        <v>0.87762731481481471</v>
      </c>
      <c r="G174" s="1">
        <v>0.81913194444444448</v>
      </c>
      <c r="H174" s="1">
        <v>0.81540509259259253</v>
      </c>
      <c r="I174" s="1">
        <v>0.8855439814814815</v>
      </c>
      <c r="J174" s="1">
        <v>0.87388888888888883</v>
      </c>
      <c r="K174" s="1">
        <v>0.86662037037037043</v>
      </c>
      <c r="L174" s="1">
        <v>0.80879629629629635</v>
      </c>
      <c r="M174" s="1">
        <v>0.83359953703703704</v>
      </c>
      <c r="N174" s="1">
        <v>0.85089120370370364</v>
      </c>
      <c r="O174" s="1">
        <v>0.82692129629629629</v>
      </c>
      <c r="P174" s="1">
        <v>0.86601851851851863</v>
      </c>
      <c r="Q174" s="1">
        <v>0.86755787037037047</v>
      </c>
    </row>
    <row r="175" spans="1:17">
      <c r="A175" s="1">
        <v>0.77236111111111105</v>
      </c>
      <c r="B175" s="1">
        <v>0.80105324074074069</v>
      </c>
      <c r="C175" s="1">
        <v>0.86856481481481485</v>
      </c>
      <c r="D175" s="1">
        <v>0.80359953703703713</v>
      </c>
      <c r="F175" s="1">
        <v>0.87769675925925927</v>
      </c>
      <c r="G175" s="1">
        <v>0.82288194444444451</v>
      </c>
      <c r="H175" s="1">
        <v>0.81839120370370377</v>
      </c>
      <c r="I175" s="1">
        <v>0.88579861111111102</v>
      </c>
      <c r="J175" s="1">
        <v>0.87587962962962962</v>
      </c>
      <c r="K175" s="1">
        <v>0.86805555555555547</v>
      </c>
      <c r="L175" s="1">
        <v>0.8089467592592593</v>
      </c>
      <c r="M175" s="1">
        <v>0.83359953703703704</v>
      </c>
      <c r="N175" s="1">
        <v>0.85107638888888892</v>
      </c>
      <c r="O175" s="1">
        <v>0.82777777777777783</v>
      </c>
      <c r="P175" s="1">
        <v>0.86613425925925924</v>
      </c>
      <c r="Q175" s="1">
        <v>0.86769675925925915</v>
      </c>
    </row>
    <row r="176" spans="1:17">
      <c r="A176" s="1">
        <v>0.77253472222222219</v>
      </c>
      <c r="B176" s="1">
        <v>0.80111111111111111</v>
      </c>
      <c r="C176" s="1">
        <v>0.86872685185185183</v>
      </c>
      <c r="D176" s="1">
        <v>0.80366898148148147</v>
      </c>
      <c r="F176" s="1">
        <v>0.87804398148148144</v>
      </c>
      <c r="G176" s="1">
        <v>0.8246296296296296</v>
      </c>
      <c r="H176" s="1">
        <v>0.81857638888888884</v>
      </c>
      <c r="I176" s="1">
        <v>0.88609953703703714</v>
      </c>
      <c r="J176" s="1">
        <v>0.87657407407407406</v>
      </c>
      <c r="K176" s="1">
        <v>0.86888888888888882</v>
      </c>
      <c r="L176" s="1">
        <v>0.80934027777777784</v>
      </c>
      <c r="M176" s="1">
        <v>0.83359953703703704</v>
      </c>
      <c r="N176" s="1">
        <v>0.85120370370370368</v>
      </c>
      <c r="O176" s="1">
        <v>0.82791666666666675</v>
      </c>
      <c r="P176" s="1">
        <v>0.86649305555555556</v>
      </c>
      <c r="Q176" s="1">
        <v>0.8679513888888889</v>
      </c>
    </row>
    <row r="177" spans="1:17">
      <c r="A177" s="1">
        <v>0.77273148148148152</v>
      </c>
      <c r="B177" s="1">
        <v>0.8011921296296296</v>
      </c>
      <c r="C177" s="1">
        <v>0.86886574074074074</v>
      </c>
      <c r="D177" s="1">
        <v>0.80414351851851851</v>
      </c>
      <c r="F177" s="1">
        <v>0.87851851851851848</v>
      </c>
      <c r="G177" s="1">
        <v>0.82468750000000002</v>
      </c>
      <c r="H177" s="1">
        <v>0.82002314814814825</v>
      </c>
      <c r="I177" s="1">
        <v>0.88668981481481479</v>
      </c>
      <c r="J177" s="1">
        <v>0.87665509259259267</v>
      </c>
      <c r="K177" s="1">
        <v>0.8693749999999999</v>
      </c>
      <c r="L177" s="1">
        <v>0.81096064814814817</v>
      </c>
      <c r="M177" s="1">
        <v>0.83359953703703704</v>
      </c>
      <c r="N177" s="1">
        <v>0.85255787037037034</v>
      </c>
      <c r="O177" s="1">
        <v>0.82849537037037047</v>
      </c>
      <c r="P177" s="1">
        <v>0.8678703703703704</v>
      </c>
      <c r="Q177" s="1">
        <v>0.86856481481481485</v>
      </c>
    </row>
    <row r="178" spans="1:17">
      <c r="A178" s="1">
        <v>0.77284722222222213</v>
      </c>
      <c r="B178" s="1">
        <v>0.80125000000000002</v>
      </c>
      <c r="C178" s="1">
        <v>0.86997685185185192</v>
      </c>
      <c r="D178" s="1">
        <v>0.80418981481481477</v>
      </c>
      <c r="F178" s="1">
        <v>0.87859953703703697</v>
      </c>
      <c r="G178" s="1">
        <v>0.82523148148148151</v>
      </c>
      <c r="H178" s="1">
        <v>0.82138888888888895</v>
      </c>
      <c r="I178" s="1">
        <v>0.88807870370370379</v>
      </c>
      <c r="J178" s="1">
        <v>0.8783333333333333</v>
      </c>
      <c r="K178" s="1">
        <v>0.86944444444444446</v>
      </c>
      <c r="L178" s="1">
        <v>0.81123842592592599</v>
      </c>
      <c r="M178" s="1">
        <v>0.83359953703703704</v>
      </c>
      <c r="N178" s="1">
        <v>0.85327546296296297</v>
      </c>
      <c r="O178" s="1">
        <v>0.82967592592592598</v>
      </c>
      <c r="P178" s="1">
        <v>0.86903935185185188</v>
      </c>
      <c r="Q178" s="1">
        <v>0.86962962962962964</v>
      </c>
    </row>
    <row r="179" spans="1:17">
      <c r="A179" s="1">
        <v>0.772974537037037</v>
      </c>
      <c r="B179" s="1">
        <v>0.80162037037037026</v>
      </c>
      <c r="C179" s="1">
        <v>0.87039351851851843</v>
      </c>
      <c r="D179" s="1">
        <v>0.80425925925925934</v>
      </c>
      <c r="F179" s="1">
        <v>0.87866898148148154</v>
      </c>
      <c r="G179" s="1">
        <v>0.82546296296296295</v>
      </c>
      <c r="H179" s="1">
        <v>0.82187500000000002</v>
      </c>
      <c r="I179" s="1">
        <v>0.88847222222222222</v>
      </c>
      <c r="J179" s="1">
        <v>0.87912037037037039</v>
      </c>
      <c r="K179" s="1">
        <v>0.86973379629629621</v>
      </c>
      <c r="L179" s="1">
        <v>0.8131018518518518</v>
      </c>
      <c r="M179" s="1">
        <v>0.83359953703703704</v>
      </c>
      <c r="N179" s="1">
        <v>0.8571875000000001</v>
      </c>
      <c r="O179" s="1">
        <v>0.82974537037037033</v>
      </c>
      <c r="P179" s="1">
        <v>0.87057870370370372</v>
      </c>
      <c r="Q179" s="1">
        <v>0.86994212962962969</v>
      </c>
    </row>
    <row r="180" spans="1:17">
      <c r="A180" s="1">
        <v>0.77304398148148146</v>
      </c>
      <c r="B180" s="1">
        <v>0.80166666666666664</v>
      </c>
      <c r="C180" s="1">
        <v>0.8728703703703703</v>
      </c>
      <c r="D180" s="1">
        <v>0.80439814814814825</v>
      </c>
      <c r="F180" s="1">
        <v>0.8793171296296296</v>
      </c>
      <c r="G180" s="1">
        <v>0.82586805555555554</v>
      </c>
      <c r="H180" s="1">
        <v>0.822199074074074</v>
      </c>
      <c r="I180" s="1">
        <v>0.88870370370370377</v>
      </c>
      <c r="J180" s="1">
        <v>0.87942129629629628</v>
      </c>
      <c r="K180" s="1">
        <v>0.86987268518518512</v>
      </c>
      <c r="L180" s="1">
        <v>0.81458333333333333</v>
      </c>
      <c r="M180" s="1">
        <v>0.83359953703703704</v>
      </c>
      <c r="N180" s="1">
        <v>0.85763888888888884</v>
      </c>
      <c r="O180" s="1">
        <v>0.83009259259259249</v>
      </c>
      <c r="P180" s="1">
        <v>0.87083333333333324</v>
      </c>
      <c r="Q180" s="1">
        <v>0.87009259259259253</v>
      </c>
    </row>
    <row r="181" spans="1:17">
      <c r="A181" s="1">
        <v>0.77319444444444441</v>
      </c>
      <c r="B181" s="1">
        <v>0.80182870370370374</v>
      </c>
      <c r="C181" s="1">
        <v>0.87295138888888879</v>
      </c>
      <c r="D181" s="1">
        <v>0.80445601851851845</v>
      </c>
      <c r="F181" s="1">
        <v>0.87942129629629628</v>
      </c>
      <c r="G181" s="1">
        <v>0.82797453703703694</v>
      </c>
      <c r="H181" s="1">
        <v>0.82234953703703706</v>
      </c>
      <c r="I181" s="1">
        <v>0.8890393518518519</v>
      </c>
      <c r="J181" s="1">
        <v>0.87957175925925923</v>
      </c>
      <c r="K181" s="1">
        <v>0.87034722222222216</v>
      </c>
      <c r="L181" s="1">
        <v>0.81515046296296301</v>
      </c>
      <c r="M181" s="1">
        <v>0.83359953703703704</v>
      </c>
      <c r="N181" s="1">
        <v>0.85813657407407407</v>
      </c>
      <c r="O181" s="1">
        <v>0.83021990740740748</v>
      </c>
      <c r="P181" s="1">
        <v>0.87121527777777785</v>
      </c>
      <c r="Q181" s="1">
        <v>0.87033564814814823</v>
      </c>
    </row>
    <row r="182" spans="1:17">
      <c r="A182" s="1">
        <v>0.77350694444444434</v>
      </c>
      <c r="B182" s="1">
        <v>0.80199074074074073</v>
      </c>
      <c r="C182" s="1">
        <v>0.87400462962962966</v>
      </c>
      <c r="D182" s="1">
        <v>0.80450231481481482</v>
      </c>
      <c r="F182" s="1">
        <v>0.87953703703703701</v>
      </c>
      <c r="G182" s="1">
        <v>0.82848379629629632</v>
      </c>
      <c r="H182" s="1">
        <v>0.82261574074074073</v>
      </c>
      <c r="I182" s="1">
        <v>0.88920138888888889</v>
      </c>
      <c r="J182" s="1">
        <v>0.87987268518518524</v>
      </c>
      <c r="K182" s="1">
        <v>0.8725925925925927</v>
      </c>
      <c r="L182" s="1">
        <v>0.81561342592592589</v>
      </c>
      <c r="M182" s="1">
        <v>0.83359953703703704</v>
      </c>
      <c r="N182" s="1">
        <v>0.85879629629629628</v>
      </c>
      <c r="O182" s="1">
        <v>0.83107638888888891</v>
      </c>
      <c r="P182" s="1">
        <v>0.87131944444444442</v>
      </c>
      <c r="Q182" s="1">
        <v>0.87107638888888894</v>
      </c>
    </row>
    <row r="183" spans="1:17">
      <c r="A183" s="1">
        <v>0.77358796296296306</v>
      </c>
      <c r="B183" s="1">
        <v>0.8021759259259259</v>
      </c>
      <c r="C183" s="1">
        <v>0.87405092592592604</v>
      </c>
      <c r="D183" s="1">
        <v>0.80482638888888891</v>
      </c>
      <c r="F183" s="1">
        <v>0.8796180555555555</v>
      </c>
      <c r="G183" s="1">
        <v>0.82873842592592595</v>
      </c>
      <c r="H183" s="1">
        <v>0.82310185185185192</v>
      </c>
      <c r="I183" s="1">
        <v>0.88944444444444448</v>
      </c>
      <c r="J183" s="1">
        <v>0.88033564814814813</v>
      </c>
      <c r="K183" s="1">
        <v>0.87273148148148139</v>
      </c>
      <c r="L183" s="1">
        <v>0.81582175925925926</v>
      </c>
      <c r="M183" s="1">
        <v>0.83359953703703704</v>
      </c>
      <c r="N183" s="1">
        <v>0.85893518518518519</v>
      </c>
      <c r="O183" s="1">
        <v>0.83168981481481474</v>
      </c>
      <c r="P183" s="1">
        <v>0.87188657407407411</v>
      </c>
      <c r="Q183" s="1">
        <v>0.87122685185185189</v>
      </c>
    </row>
    <row r="184" spans="1:17">
      <c r="A184" s="1">
        <v>0.77384259259259258</v>
      </c>
      <c r="B184" s="1">
        <v>0.80339120370370365</v>
      </c>
      <c r="C184" s="1">
        <v>0.87619212962962967</v>
      </c>
      <c r="D184" s="1">
        <v>0.80487268518518518</v>
      </c>
      <c r="F184" s="1">
        <v>0.87972222222222218</v>
      </c>
      <c r="G184" s="1">
        <v>0.82892361111111112</v>
      </c>
      <c r="H184" s="1">
        <v>0.82343749999999993</v>
      </c>
      <c r="I184" s="1">
        <v>0.89077546296296306</v>
      </c>
      <c r="J184" s="1">
        <v>0.88065972222222222</v>
      </c>
      <c r="K184" s="1">
        <v>0.87288194444444445</v>
      </c>
      <c r="L184" s="1">
        <v>0.81658564814814805</v>
      </c>
      <c r="M184" s="1">
        <v>0.83359953703703704</v>
      </c>
      <c r="N184" s="1">
        <v>0.85900462962962953</v>
      </c>
      <c r="O184" s="1">
        <v>0.83503472222222219</v>
      </c>
      <c r="P184" s="1">
        <v>0.87251157407407398</v>
      </c>
      <c r="Q184" s="1">
        <v>0.87140046296296303</v>
      </c>
    </row>
    <row r="185" spans="1:17">
      <c r="A185" s="1">
        <v>0.77388888888888896</v>
      </c>
      <c r="B185" s="1">
        <v>0.80383101851851846</v>
      </c>
      <c r="C185" s="1">
        <v>0.87697916666666664</v>
      </c>
      <c r="D185" s="1">
        <v>0.80513888888888896</v>
      </c>
      <c r="F185" s="1">
        <v>0.87982638888888898</v>
      </c>
      <c r="G185" s="1">
        <v>0.82915509259259268</v>
      </c>
      <c r="H185" s="1">
        <v>0.82582175925925927</v>
      </c>
      <c r="I185" s="1">
        <v>0.89170138888888895</v>
      </c>
      <c r="J185" s="1">
        <v>0.88140046296296293</v>
      </c>
      <c r="K185" s="1">
        <v>0.87336805555555552</v>
      </c>
      <c r="L185" s="1">
        <v>0.81667824074074069</v>
      </c>
      <c r="M185" s="1">
        <v>0.83359953703703704</v>
      </c>
      <c r="N185" s="1">
        <v>0.86011574074074071</v>
      </c>
      <c r="O185" s="1">
        <v>0.83712962962962967</v>
      </c>
      <c r="P185" s="1">
        <v>0.87276620370370372</v>
      </c>
      <c r="Q185" s="1">
        <v>0.87146990740740737</v>
      </c>
    </row>
    <row r="186" spans="1:17">
      <c r="A186" s="1">
        <v>0.7740393518518518</v>
      </c>
      <c r="B186" s="1">
        <v>0.80395833333333344</v>
      </c>
      <c r="C186" s="1">
        <v>0.87719907407407405</v>
      </c>
      <c r="D186" s="1">
        <v>0.80519675925925915</v>
      </c>
      <c r="F186" s="1">
        <v>0.87995370370370374</v>
      </c>
      <c r="G186" s="1">
        <v>0.82953703703703707</v>
      </c>
      <c r="H186" s="1">
        <v>0.8279050925925926</v>
      </c>
      <c r="I186" s="1">
        <v>0.89298611111111104</v>
      </c>
      <c r="J186" s="1">
        <v>0.88192129629629623</v>
      </c>
      <c r="K186" s="1">
        <v>0.87461805555555561</v>
      </c>
      <c r="L186" s="1">
        <v>0.81685185185185183</v>
      </c>
      <c r="M186" s="1">
        <v>0.83359953703703704</v>
      </c>
      <c r="N186" s="1">
        <v>0.8609606481481481</v>
      </c>
      <c r="O186" s="1">
        <v>0.8386689814814815</v>
      </c>
      <c r="P186" s="1">
        <v>0.87291666666666667</v>
      </c>
      <c r="Q186" s="1">
        <v>0.87165509259259266</v>
      </c>
    </row>
    <row r="187" spans="1:17">
      <c r="A187" s="1">
        <v>0.77413194444444444</v>
      </c>
      <c r="B187" s="1">
        <v>0.80427083333333327</v>
      </c>
      <c r="C187" s="1">
        <v>0.87733796296296296</v>
      </c>
      <c r="D187" s="1">
        <v>0.80526620370370372</v>
      </c>
      <c r="F187" s="1">
        <v>0.88056712962962969</v>
      </c>
      <c r="G187" s="1">
        <v>0.82975694444444448</v>
      </c>
      <c r="H187" s="1">
        <v>0.82811342592592585</v>
      </c>
      <c r="I187" s="1">
        <v>0.8930555555555556</v>
      </c>
      <c r="J187" s="1">
        <v>0.88255787037037037</v>
      </c>
      <c r="K187" s="1">
        <v>0.87486111111111109</v>
      </c>
      <c r="L187" s="1">
        <v>0.81721064814814814</v>
      </c>
      <c r="M187" s="1">
        <v>0.83359953703703704</v>
      </c>
      <c r="N187" s="1">
        <v>0.86104166666666659</v>
      </c>
      <c r="O187" s="1">
        <v>0.84049768518518519</v>
      </c>
      <c r="P187" s="1">
        <v>0.87436342592592586</v>
      </c>
      <c r="Q187" s="1">
        <v>0.87193287037037026</v>
      </c>
    </row>
    <row r="188" spans="1:17">
      <c r="A188" s="1">
        <v>0.7742013888888889</v>
      </c>
      <c r="B188" s="1">
        <v>0.80482638888888891</v>
      </c>
      <c r="C188" s="1">
        <v>0.87776620370370362</v>
      </c>
      <c r="D188" s="1">
        <v>0.80533564814814806</v>
      </c>
      <c r="F188" s="1">
        <v>0.88065972222222222</v>
      </c>
      <c r="G188" s="1">
        <v>0.83043981481481488</v>
      </c>
      <c r="H188" s="1">
        <v>0.82832175925925933</v>
      </c>
      <c r="I188" s="1">
        <v>0.90372685185185186</v>
      </c>
      <c r="J188" s="1">
        <v>0.8828125</v>
      </c>
      <c r="K188" s="1">
        <v>0.87532407407407409</v>
      </c>
      <c r="L188" s="1">
        <v>0.81760416666666658</v>
      </c>
      <c r="M188" s="1">
        <v>0.83359953703703704</v>
      </c>
      <c r="N188" s="1">
        <v>0.86109953703703701</v>
      </c>
      <c r="O188" s="1">
        <v>0.84062500000000007</v>
      </c>
      <c r="P188" s="1">
        <v>0.8746990740740741</v>
      </c>
      <c r="Q188" s="1">
        <v>0.87324074074074076</v>
      </c>
    </row>
    <row r="189" spans="1:17">
      <c r="A189" s="1">
        <v>0.77428240740740739</v>
      </c>
      <c r="B189" s="1">
        <v>0.80489583333333325</v>
      </c>
      <c r="C189" s="1">
        <v>0.87812499999999993</v>
      </c>
      <c r="D189" s="1">
        <v>0.80538194444444444</v>
      </c>
      <c r="F189" s="1">
        <v>0.88087962962962962</v>
      </c>
      <c r="G189" s="1">
        <v>0.83078703703703705</v>
      </c>
      <c r="H189" s="1">
        <v>0.83071759259259259</v>
      </c>
      <c r="I189" s="1">
        <v>0.9100462962962963</v>
      </c>
      <c r="J189" s="1">
        <v>0.88368055555555547</v>
      </c>
      <c r="K189" s="1">
        <v>0.87571759259259263</v>
      </c>
      <c r="L189" s="1">
        <v>0.81795138888888896</v>
      </c>
      <c r="M189" s="1">
        <v>0.83359953703703704</v>
      </c>
      <c r="N189" s="1">
        <v>0.8618055555555556</v>
      </c>
      <c r="O189" s="1">
        <v>0.84067129629629633</v>
      </c>
      <c r="P189" s="1">
        <v>0.87508101851851849</v>
      </c>
      <c r="Q189" s="1">
        <v>0.87358796296296293</v>
      </c>
    </row>
    <row r="190" spans="1:17">
      <c r="A190" s="1">
        <v>0.77435185185185185</v>
      </c>
      <c r="B190" s="1">
        <v>0.8054513888888889</v>
      </c>
      <c r="C190" s="1">
        <v>0.87821759259259258</v>
      </c>
      <c r="D190" s="1">
        <v>0.80547453703703698</v>
      </c>
      <c r="F190" s="1">
        <v>0.8809837962962962</v>
      </c>
      <c r="G190" s="1">
        <v>0.83104166666666668</v>
      </c>
      <c r="H190" s="1">
        <v>0.8309375</v>
      </c>
      <c r="I190" s="1">
        <v>0.91068287037037043</v>
      </c>
      <c r="J190" s="1">
        <v>0.88399305555555552</v>
      </c>
      <c r="K190" s="1">
        <v>0.87594907407407396</v>
      </c>
      <c r="L190" s="1">
        <v>0.8184027777777777</v>
      </c>
      <c r="M190" s="1">
        <v>0.83359953703703704</v>
      </c>
      <c r="N190" s="1">
        <v>0.86185185185185187</v>
      </c>
      <c r="O190" s="1">
        <v>0.84108796296296295</v>
      </c>
      <c r="P190" s="1">
        <v>0.87520833333333325</v>
      </c>
      <c r="Q190" s="1">
        <v>0.87369212962962972</v>
      </c>
    </row>
    <row r="191" spans="1:17">
      <c r="A191" s="1">
        <v>0.77449074074074076</v>
      </c>
      <c r="B191" s="1">
        <v>0.8060532407407407</v>
      </c>
      <c r="C191" s="1">
        <v>0.87850694444444455</v>
      </c>
      <c r="D191" s="1">
        <v>0.80556712962962962</v>
      </c>
      <c r="F191" s="1">
        <v>0.88158564814814822</v>
      </c>
      <c r="G191" s="1">
        <v>0.83120370370370367</v>
      </c>
      <c r="H191" s="1">
        <v>0.83106481481481476</v>
      </c>
      <c r="I191" s="1">
        <v>0.91484953703703698</v>
      </c>
      <c r="J191" s="1">
        <v>0.8847222222222223</v>
      </c>
      <c r="K191" s="1">
        <v>0.87607638888888895</v>
      </c>
      <c r="L191" s="1">
        <v>0.81877314814814817</v>
      </c>
      <c r="M191" s="1">
        <v>0.83359953703703704</v>
      </c>
      <c r="N191" s="1">
        <v>0.86520833333333336</v>
      </c>
      <c r="O191" s="1">
        <v>0.84144675925925927</v>
      </c>
      <c r="P191" s="1">
        <v>0.87586805555555547</v>
      </c>
      <c r="Q191" s="1">
        <v>0.87392361111111105</v>
      </c>
    </row>
    <row r="192" spans="1:17">
      <c r="A192" s="1">
        <v>0.77460648148148137</v>
      </c>
      <c r="B192" s="1">
        <v>0.80708333333333337</v>
      </c>
      <c r="C192" s="1">
        <v>0.87857638888888889</v>
      </c>
      <c r="D192" s="1">
        <v>0.80594907407407401</v>
      </c>
      <c r="F192" s="1">
        <v>0.88164351851851841</v>
      </c>
      <c r="G192" s="1">
        <v>0.83140046296296299</v>
      </c>
      <c r="H192" s="1">
        <v>0.83391203703703709</v>
      </c>
      <c r="J192" s="1">
        <v>0.88497685185185182</v>
      </c>
      <c r="K192" s="1">
        <v>0.87623842592592593</v>
      </c>
      <c r="L192" s="1">
        <v>0.81976851851851851</v>
      </c>
      <c r="M192" s="1">
        <v>0.83359953703703704</v>
      </c>
      <c r="N192" s="1">
        <v>0.86831018518518521</v>
      </c>
      <c r="O192" s="1">
        <v>0.84608796296296296</v>
      </c>
      <c r="P192" s="1">
        <v>0.8771874999999999</v>
      </c>
      <c r="Q192" s="1">
        <v>0.87408564814814815</v>
      </c>
    </row>
    <row r="193" spans="1:17">
      <c r="A193" s="1">
        <v>0.77474537037037028</v>
      </c>
      <c r="B193" s="1">
        <v>0.80747685185185192</v>
      </c>
      <c r="C193" s="1">
        <v>0.87876157407407407</v>
      </c>
      <c r="D193" s="1">
        <v>0.80601851851851858</v>
      </c>
      <c r="F193" s="1">
        <v>0.88172453703703713</v>
      </c>
      <c r="G193" s="1">
        <v>0.8314583333333333</v>
      </c>
      <c r="H193" s="1">
        <v>0.83401620370370377</v>
      </c>
      <c r="J193" s="1">
        <v>0.88512731481481488</v>
      </c>
      <c r="K193" s="1">
        <v>0.87694444444444442</v>
      </c>
      <c r="L193" s="1">
        <v>0.82024305555555566</v>
      </c>
      <c r="M193" s="1">
        <v>0.83359953703703704</v>
      </c>
      <c r="N193" s="1">
        <v>0.86848379629629635</v>
      </c>
      <c r="O193" s="1">
        <v>0.84718749999999998</v>
      </c>
      <c r="P193" s="1">
        <v>0.87843749999999998</v>
      </c>
      <c r="Q193" s="1">
        <v>0.87452546296296296</v>
      </c>
    </row>
    <row r="194" spans="1:17">
      <c r="A194" s="1">
        <v>0.7748032407407407</v>
      </c>
      <c r="B194" s="1">
        <v>0.80762731481481476</v>
      </c>
      <c r="C194" s="1">
        <v>0.87886574074074064</v>
      </c>
      <c r="D194" s="1">
        <v>0.80611111111111111</v>
      </c>
      <c r="F194" s="1">
        <v>0.88181712962962966</v>
      </c>
      <c r="G194" s="1">
        <v>0.83254629629629628</v>
      </c>
      <c r="H194" s="1">
        <v>0.83409722222222227</v>
      </c>
      <c r="J194" s="1">
        <v>0.88519675925925922</v>
      </c>
      <c r="K194" s="1">
        <v>0.87724537037037031</v>
      </c>
      <c r="L194" s="1">
        <v>0.82059027777777782</v>
      </c>
      <c r="M194" s="1">
        <v>0.83359953703703704</v>
      </c>
      <c r="N194" s="1">
        <v>0.86863425925925919</v>
      </c>
      <c r="O194" s="1">
        <v>0.84888888888888892</v>
      </c>
      <c r="P194" s="1">
        <v>0.87877314814814822</v>
      </c>
      <c r="Q194" s="1">
        <v>0.87465277777777783</v>
      </c>
    </row>
    <row r="195" spans="1:17">
      <c r="A195" s="1">
        <v>0.77513888888888882</v>
      </c>
      <c r="B195" s="1">
        <v>0.80790509259259258</v>
      </c>
      <c r="C195" s="1">
        <v>0.87899305555555562</v>
      </c>
      <c r="D195" s="1">
        <v>0.80619212962962961</v>
      </c>
      <c r="F195" s="1">
        <v>0.88237268518518519</v>
      </c>
      <c r="G195" s="1">
        <v>0.83268518518518519</v>
      </c>
      <c r="H195" s="1">
        <v>0.83429398148148148</v>
      </c>
      <c r="J195" s="1">
        <v>0.88549768518518512</v>
      </c>
      <c r="K195" s="1">
        <v>0.87736111111111115</v>
      </c>
      <c r="L195" s="1">
        <v>0.82136574074074076</v>
      </c>
      <c r="M195" s="1">
        <v>0.83359953703703704</v>
      </c>
      <c r="N195" s="1">
        <v>0.86887731481481489</v>
      </c>
      <c r="O195" s="1">
        <v>0.84922453703703704</v>
      </c>
      <c r="P195" s="1">
        <v>0.88034722222222228</v>
      </c>
      <c r="Q195" s="1">
        <v>0.87483796296296301</v>
      </c>
    </row>
    <row r="196" spans="1:17">
      <c r="A196" s="1">
        <v>0.77547453703703706</v>
      </c>
      <c r="B196" s="1">
        <v>0.80866898148148147</v>
      </c>
      <c r="C196" s="1">
        <v>0.87906249999999997</v>
      </c>
      <c r="D196" s="1">
        <v>0.80636574074074074</v>
      </c>
      <c r="F196" s="1">
        <v>0.88274305555555566</v>
      </c>
      <c r="G196" s="1">
        <v>0.83298611111111109</v>
      </c>
      <c r="H196" s="1">
        <v>0.83450231481481485</v>
      </c>
      <c r="J196" s="1">
        <v>0.88561342592592596</v>
      </c>
      <c r="K196" s="1">
        <v>0.87748842592592602</v>
      </c>
      <c r="L196" s="1">
        <v>0.82143518518518521</v>
      </c>
      <c r="M196" s="1">
        <v>0.83359953703703704</v>
      </c>
      <c r="N196" s="1">
        <v>0.8690162037037038</v>
      </c>
      <c r="O196" s="1">
        <v>0.84930555555555554</v>
      </c>
      <c r="P196" s="1">
        <v>0.88045138888888885</v>
      </c>
      <c r="Q196" s="1">
        <v>0.87504629629629627</v>
      </c>
    </row>
    <row r="197" spans="1:17">
      <c r="A197" s="1">
        <v>0.77578703703703711</v>
      </c>
      <c r="B197" s="1">
        <v>0.80885416666666676</v>
      </c>
      <c r="C197" s="1">
        <v>0.87912037037037039</v>
      </c>
      <c r="D197" s="1">
        <v>0.80642361111111116</v>
      </c>
      <c r="F197" s="1">
        <v>0.8831134259259259</v>
      </c>
      <c r="G197" s="1">
        <v>0.83387731481481486</v>
      </c>
      <c r="H197" s="1">
        <v>0.83474537037037033</v>
      </c>
      <c r="J197" s="1">
        <v>0.88592592592592589</v>
      </c>
      <c r="K197" s="1">
        <v>0.87758101851851855</v>
      </c>
      <c r="L197" s="1">
        <v>0.82203703703703701</v>
      </c>
      <c r="M197" s="1">
        <v>0.83359953703703704</v>
      </c>
      <c r="N197" s="1">
        <v>0.86918981481481483</v>
      </c>
      <c r="O197" s="1">
        <v>0.85612268518518519</v>
      </c>
      <c r="P197" s="1">
        <v>0.88108796296296299</v>
      </c>
      <c r="Q197" s="1">
        <v>0.87549768518518523</v>
      </c>
    </row>
    <row r="198" spans="1:17">
      <c r="A198" s="1">
        <v>0.77591435185185187</v>
      </c>
      <c r="B198" s="1">
        <v>0.80893518518518526</v>
      </c>
      <c r="C198" s="1">
        <v>0.87936342592592587</v>
      </c>
      <c r="D198" s="1">
        <v>0.80684027777777778</v>
      </c>
      <c r="F198" s="1">
        <v>0.88335648148148149</v>
      </c>
      <c r="G198" s="1">
        <v>0.83409722222222227</v>
      </c>
      <c r="H198" s="1">
        <v>0.83497685185185189</v>
      </c>
      <c r="J198" s="1">
        <v>0.88719907407407417</v>
      </c>
      <c r="K198" s="1">
        <v>0.87768518518518512</v>
      </c>
      <c r="L198" s="1">
        <v>0.82254629629629628</v>
      </c>
      <c r="M198" s="1">
        <v>0.87501157407407415</v>
      </c>
      <c r="N198" s="1">
        <v>0.86966435185185187</v>
      </c>
      <c r="O198" s="1">
        <v>0.85614583333333327</v>
      </c>
      <c r="P198" s="1">
        <v>0.88190972222222219</v>
      </c>
      <c r="Q198" s="1">
        <v>0.87652777777777768</v>
      </c>
    </row>
    <row r="199" spans="1:17">
      <c r="A199" s="1">
        <v>0.77629629629629626</v>
      </c>
      <c r="B199" s="1">
        <v>0.80901620370370375</v>
      </c>
      <c r="C199" s="1">
        <v>0.87973379629629633</v>
      </c>
      <c r="D199" s="1">
        <v>0.80712962962962964</v>
      </c>
      <c r="F199" s="1">
        <v>0.88370370370370377</v>
      </c>
      <c r="G199" s="1">
        <v>0.83651620370370372</v>
      </c>
      <c r="H199" s="1">
        <v>0.83607638888888891</v>
      </c>
      <c r="J199" s="1">
        <v>0.88777777777777767</v>
      </c>
      <c r="K199" s="1">
        <v>0.87777777777777777</v>
      </c>
      <c r="L199" s="1">
        <v>0.8243287037037037</v>
      </c>
      <c r="M199" s="1">
        <v>0.87501157407407415</v>
      </c>
      <c r="N199" s="1">
        <v>0.86976851851851855</v>
      </c>
      <c r="O199" s="1">
        <v>0.85646990740740747</v>
      </c>
      <c r="P199" s="1">
        <v>0.88291666666666668</v>
      </c>
      <c r="Q199" s="1">
        <v>0.87662037037037033</v>
      </c>
    </row>
    <row r="200" spans="1:17">
      <c r="A200" s="1">
        <v>0.77636574074074083</v>
      </c>
      <c r="B200" s="1">
        <v>0.80923611111111116</v>
      </c>
      <c r="C200" s="1">
        <v>0.87986111111111109</v>
      </c>
      <c r="D200" s="1">
        <v>0.80723379629629621</v>
      </c>
      <c r="F200" s="1">
        <v>0.88380787037037034</v>
      </c>
      <c r="G200" s="1">
        <v>0.83942129629629625</v>
      </c>
      <c r="H200" s="1">
        <v>0.83756944444444448</v>
      </c>
      <c r="J200" s="1">
        <v>0.88810185185185186</v>
      </c>
      <c r="K200" s="1">
        <v>0.87789351851851849</v>
      </c>
      <c r="L200" s="1">
        <v>0.82523148148148151</v>
      </c>
      <c r="M200" s="1">
        <v>0.87501157407407415</v>
      </c>
      <c r="N200" s="1">
        <v>0.86983796296296301</v>
      </c>
      <c r="O200" s="1">
        <v>0.85905092592592591</v>
      </c>
      <c r="P200" s="1">
        <v>0.88425925925925919</v>
      </c>
      <c r="Q200" s="1">
        <v>0.87697916666666664</v>
      </c>
    </row>
    <row r="201" spans="1:17">
      <c r="A201" s="1">
        <v>0.77642361111111102</v>
      </c>
      <c r="B201" s="1">
        <v>0.80981481481481488</v>
      </c>
      <c r="C201" s="1">
        <v>0.8800810185185185</v>
      </c>
      <c r="D201" s="1">
        <v>0.80728009259259259</v>
      </c>
      <c r="F201" s="1">
        <v>0.88388888888888895</v>
      </c>
      <c r="G201" s="1">
        <v>0.84015046296296303</v>
      </c>
      <c r="H201" s="1">
        <v>0.83893518518518517</v>
      </c>
      <c r="J201" s="1">
        <v>0.88835648148148139</v>
      </c>
      <c r="K201" s="1">
        <v>0.87799768518518517</v>
      </c>
      <c r="L201" s="1">
        <v>0.8256134259259259</v>
      </c>
      <c r="M201" s="1">
        <v>0.87501157407407415</v>
      </c>
      <c r="N201" s="1">
        <v>0.87395833333333339</v>
      </c>
      <c r="O201" s="1">
        <v>0.86130787037037038</v>
      </c>
      <c r="P201" s="1">
        <v>0.88444444444444448</v>
      </c>
      <c r="Q201" s="1">
        <v>0.8771296296296297</v>
      </c>
    </row>
    <row r="202" spans="1:17">
      <c r="A202" s="1">
        <v>0.77649305555555559</v>
      </c>
      <c r="B202" s="1">
        <v>0.81033564814814818</v>
      </c>
      <c r="C202" s="1">
        <v>0.88032407407407398</v>
      </c>
      <c r="D202" s="1">
        <v>0.80748842592592596</v>
      </c>
      <c r="F202" s="1">
        <v>0.88396990740740744</v>
      </c>
      <c r="G202" s="1">
        <v>0.84042824074074074</v>
      </c>
      <c r="H202" s="1">
        <v>0.83902777777777782</v>
      </c>
      <c r="J202" s="1">
        <v>0.88844907407407403</v>
      </c>
      <c r="K202" s="1">
        <v>0.87828703703703714</v>
      </c>
      <c r="L202" s="1">
        <v>0.82671296296296293</v>
      </c>
      <c r="M202" s="1">
        <v>0.87501157407407404</v>
      </c>
      <c r="N202" s="1">
        <v>0.87430555555555556</v>
      </c>
      <c r="O202" s="1">
        <v>0.86354166666666676</v>
      </c>
      <c r="P202" s="1">
        <v>0.88456018518518509</v>
      </c>
      <c r="Q202" s="1">
        <v>0.87738425925925922</v>
      </c>
    </row>
    <row r="203" spans="1:17">
      <c r="A203" s="1">
        <v>0.77655092592592589</v>
      </c>
      <c r="B203" s="1">
        <v>0.81050925925925921</v>
      </c>
      <c r="C203" s="1">
        <v>0.88049768518518512</v>
      </c>
      <c r="D203" s="1">
        <v>0.80766203703703709</v>
      </c>
      <c r="F203" s="1">
        <v>0.88415509259259262</v>
      </c>
      <c r="G203" s="1">
        <v>0.8407175925925926</v>
      </c>
      <c r="H203" s="1">
        <v>0.83915509259259258</v>
      </c>
      <c r="J203" s="1">
        <v>0.88909722222222232</v>
      </c>
      <c r="K203" s="1">
        <v>0.87846064814814817</v>
      </c>
      <c r="L203" s="1">
        <v>0.82724537037037038</v>
      </c>
      <c r="M203" s="1">
        <v>0.87501157407407404</v>
      </c>
      <c r="N203" s="1">
        <v>0.8755208333333333</v>
      </c>
      <c r="O203" s="1">
        <v>0.86515046296296294</v>
      </c>
      <c r="P203" s="1">
        <v>0.88493055555555555</v>
      </c>
      <c r="Q203" s="1">
        <v>0.87746527777777772</v>
      </c>
    </row>
    <row r="204" spans="1:17">
      <c r="A204" s="1">
        <v>0.77659722222222216</v>
      </c>
      <c r="B204" s="1">
        <v>0.81218749999999995</v>
      </c>
      <c r="C204" s="1">
        <v>0.88064814814814818</v>
      </c>
      <c r="D204" s="1">
        <v>0.80774305555555559</v>
      </c>
      <c r="F204" s="1">
        <v>0.88423611111111111</v>
      </c>
      <c r="G204" s="1">
        <v>0.8430671296296296</v>
      </c>
      <c r="H204" s="1">
        <v>0.84505787037037028</v>
      </c>
      <c r="J204" s="1">
        <v>0.88960648148148147</v>
      </c>
      <c r="K204" s="1">
        <v>0.8785532407407407</v>
      </c>
      <c r="L204" s="1">
        <v>0.82741898148148152</v>
      </c>
      <c r="M204" s="1">
        <v>0.87501157407407404</v>
      </c>
      <c r="N204" s="1">
        <v>0.87567129629629636</v>
      </c>
      <c r="O204" s="1">
        <v>0.86521990740740751</v>
      </c>
      <c r="P204" s="1">
        <v>0.88505787037037031</v>
      </c>
      <c r="Q204" s="1">
        <v>0.87760416666666663</v>
      </c>
    </row>
    <row r="205" spans="1:17">
      <c r="A205" s="1">
        <v>0.77667824074074077</v>
      </c>
      <c r="B205" s="1">
        <v>0.81225694444444441</v>
      </c>
      <c r="C205" s="1">
        <v>0.88071759259259252</v>
      </c>
      <c r="D205" s="1">
        <v>0.80820601851851848</v>
      </c>
      <c r="F205" s="1">
        <v>0.88434027777777768</v>
      </c>
      <c r="G205" s="1">
        <v>0.84321759259259255</v>
      </c>
      <c r="H205" s="1">
        <v>0.84684027777777782</v>
      </c>
      <c r="J205" s="1">
        <v>0.88972222222222219</v>
      </c>
      <c r="K205" s="1">
        <v>0.87866898148148154</v>
      </c>
      <c r="L205" s="1">
        <v>0.83196759259259256</v>
      </c>
      <c r="M205" s="1">
        <v>0.87501157407407404</v>
      </c>
      <c r="N205" s="1">
        <v>0.87586805555555547</v>
      </c>
      <c r="O205" s="1">
        <v>0.86541666666666661</v>
      </c>
      <c r="P205" s="1">
        <v>0.88553240740740735</v>
      </c>
      <c r="Q205" s="1">
        <v>0.87776620370370362</v>
      </c>
    </row>
    <row r="206" spans="1:17">
      <c r="A206" s="1">
        <v>0.7767708333333333</v>
      </c>
      <c r="B206" s="1">
        <v>0.81240740740740736</v>
      </c>
      <c r="C206" s="1">
        <v>0.88079861111111113</v>
      </c>
      <c r="D206" s="1">
        <v>0.80826388888888889</v>
      </c>
      <c r="F206" s="1">
        <v>0.88443287037037033</v>
      </c>
      <c r="G206" s="1">
        <v>0.84335648148148146</v>
      </c>
      <c r="H206" s="1">
        <v>0.84803240740740737</v>
      </c>
      <c r="J206" s="1">
        <v>0.89009259259259255</v>
      </c>
      <c r="K206" s="1">
        <v>0.87877314814814822</v>
      </c>
      <c r="L206" s="1">
        <v>0.83223379629629635</v>
      </c>
      <c r="M206" s="1">
        <v>0.87501157407407404</v>
      </c>
      <c r="N206" s="1">
        <v>0.87630787037037028</v>
      </c>
      <c r="O206" s="1">
        <v>0.86932870370370363</v>
      </c>
      <c r="P206" s="1">
        <v>0.88760416666666664</v>
      </c>
      <c r="Q206" s="1">
        <v>0.87825231481481481</v>
      </c>
    </row>
    <row r="207" spans="1:17">
      <c r="A207" s="1">
        <v>0.77712962962962961</v>
      </c>
      <c r="B207" s="1">
        <v>0.81246527777777777</v>
      </c>
      <c r="C207" s="1">
        <v>0.8809027777777777</v>
      </c>
      <c r="D207" s="1">
        <v>0.80836805555555558</v>
      </c>
      <c r="F207" s="1">
        <v>0.88459490740740743</v>
      </c>
      <c r="G207" s="1">
        <v>0.84349537037037037</v>
      </c>
      <c r="H207" s="1">
        <v>0.84927083333333331</v>
      </c>
      <c r="J207" s="1">
        <v>0.89017361111111104</v>
      </c>
      <c r="K207" s="1">
        <v>0.87885416666666671</v>
      </c>
      <c r="L207" s="1">
        <v>0.83277777777777784</v>
      </c>
      <c r="M207" s="1">
        <v>0.87501157407407404</v>
      </c>
      <c r="N207" s="1">
        <v>0.87640046296296292</v>
      </c>
      <c r="O207" s="1">
        <v>0.8715046296296296</v>
      </c>
      <c r="P207" s="1">
        <v>0.88763888888888898</v>
      </c>
      <c r="Q207" s="1">
        <v>0.87853009259259263</v>
      </c>
    </row>
    <row r="208" spans="1:17">
      <c r="A208" s="1">
        <v>0.77751157407407412</v>
      </c>
      <c r="B208" s="1">
        <v>0.81285879629629632</v>
      </c>
      <c r="C208" s="1">
        <v>0.8809837962962962</v>
      </c>
      <c r="D208" s="1">
        <v>0.80854166666666671</v>
      </c>
      <c r="F208" s="1">
        <v>0.88508101851851861</v>
      </c>
      <c r="G208" s="1">
        <v>0.8440509259259259</v>
      </c>
      <c r="H208" s="1">
        <v>0.84986111111111118</v>
      </c>
      <c r="J208" s="1">
        <v>0.89121527777777787</v>
      </c>
      <c r="K208" s="1">
        <v>0.87893518518518521</v>
      </c>
      <c r="L208" s="1">
        <v>0.83315972222222223</v>
      </c>
      <c r="M208" s="1">
        <v>0.87501157407407404</v>
      </c>
      <c r="N208" s="1">
        <v>0.87667824074074074</v>
      </c>
      <c r="O208" s="1">
        <v>0.87155092592592587</v>
      </c>
      <c r="P208" s="1">
        <v>0.88813657407407398</v>
      </c>
      <c r="Q208" s="1">
        <v>0.87988425925925917</v>
      </c>
    </row>
    <row r="209" spans="1:17">
      <c r="A209" s="1">
        <v>0.77848379629629638</v>
      </c>
      <c r="B209" s="1">
        <v>0.8137847222222222</v>
      </c>
      <c r="C209" s="1">
        <v>0.88105324074074076</v>
      </c>
      <c r="D209" s="1">
        <v>0.80863425925925936</v>
      </c>
      <c r="F209" s="1">
        <v>0.88516203703703711</v>
      </c>
      <c r="G209" s="1">
        <v>0.8443518518518518</v>
      </c>
      <c r="H209" s="1">
        <v>0.84998842592592594</v>
      </c>
      <c r="J209" s="1">
        <v>0.89454861111111106</v>
      </c>
      <c r="K209" s="1">
        <v>0.87908564814814805</v>
      </c>
      <c r="L209" s="1">
        <v>0.83387731481481486</v>
      </c>
      <c r="M209" s="1">
        <v>0.87501157407407404</v>
      </c>
      <c r="N209" s="1">
        <v>0.87679398148148147</v>
      </c>
      <c r="O209" s="1">
        <v>0.87263888888888896</v>
      </c>
      <c r="P209" s="1">
        <v>0.8899421296296296</v>
      </c>
      <c r="Q209" s="1">
        <v>0.88</v>
      </c>
    </row>
    <row r="210" spans="1:17">
      <c r="A210" s="1">
        <v>0.77877314814814813</v>
      </c>
      <c r="B210" s="1">
        <v>0.8138657407407407</v>
      </c>
      <c r="C210" s="1">
        <v>0.88112268518518511</v>
      </c>
      <c r="D210" s="1">
        <v>0.80869212962962955</v>
      </c>
      <c r="F210" s="1">
        <v>0.88523148148148145</v>
      </c>
      <c r="G210" s="1">
        <v>0.84542824074074074</v>
      </c>
      <c r="H210" s="1">
        <v>0.85077546296296302</v>
      </c>
      <c r="J210" s="1">
        <v>0.90018518518518509</v>
      </c>
      <c r="K210" s="1">
        <v>0.87916666666666676</v>
      </c>
      <c r="L210" s="1">
        <v>0.8353356481481482</v>
      </c>
      <c r="M210" s="1">
        <v>0.87501157407407404</v>
      </c>
      <c r="N210" s="1">
        <v>0.87692129629629623</v>
      </c>
      <c r="O210" s="1">
        <v>0.87349537037037039</v>
      </c>
      <c r="P210" s="1">
        <v>0.89247685185185188</v>
      </c>
      <c r="Q210" s="1">
        <v>0.88012731481481488</v>
      </c>
    </row>
    <row r="211" spans="1:17">
      <c r="A211" s="1">
        <v>0.7788425925925927</v>
      </c>
      <c r="B211" s="1">
        <v>0.81398148148148142</v>
      </c>
      <c r="C211" s="1">
        <v>0.88131944444444443</v>
      </c>
      <c r="D211" s="1">
        <v>0.80892361111111111</v>
      </c>
      <c r="F211" s="1">
        <v>0.88527777777777772</v>
      </c>
      <c r="G211" s="1">
        <v>0.8455555555555555</v>
      </c>
      <c r="H211" s="1">
        <v>0.85122685185185187</v>
      </c>
      <c r="J211" s="1">
        <v>0.90033564814814815</v>
      </c>
      <c r="K211" s="1">
        <v>0.87928240740740737</v>
      </c>
      <c r="L211" s="1">
        <v>0.83628472222222217</v>
      </c>
      <c r="M211" s="1">
        <v>0.87501157407407404</v>
      </c>
      <c r="N211" s="1">
        <v>0.87746527777777772</v>
      </c>
      <c r="O211" s="1">
        <v>0.87369212962962972</v>
      </c>
      <c r="P211" s="1">
        <v>0.89334490740740735</v>
      </c>
      <c r="Q211" s="1">
        <v>0.88020833333333337</v>
      </c>
    </row>
    <row r="212" spans="1:17">
      <c r="A212" s="1">
        <v>0.77892361111111119</v>
      </c>
      <c r="B212" s="1">
        <v>0.81465277777777778</v>
      </c>
      <c r="C212" s="1">
        <v>0.88142361111111101</v>
      </c>
      <c r="D212" s="1">
        <v>0.80896990740740737</v>
      </c>
      <c r="F212" s="1">
        <v>0.8860069444444445</v>
      </c>
      <c r="G212" s="1">
        <v>0.84569444444444442</v>
      </c>
      <c r="H212" s="1">
        <v>0.85137731481481482</v>
      </c>
      <c r="J212" s="1">
        <v>0.90045138888888887</v>
      </c>
      <c r="K212" s="1">
        <v>0.87940972222222225</v>
      </c>
      <c r="L212" s="1">
        <v>0.83660879629629636</v>
      </c>
      <c r="M212" s="1">
        <v>0.87501157407407404</v>
      </c>
      <c r="N212" s="1">
        <v>0.87761574074074078</v>
      </c>
      <c r="O212" s="1">
        <v>0.87376157407407407</v>
      </c>
      <c r="P212" s="1">
        <v>0.90762731481481485</v>
      </c>
      <c r="Q212" s="1">
        <v>0.88049768518518512</v>
      </c>
    </row>
    <row r="213" spans="1:17">
      <c r="A213" s="1">
        <v>0.77899305555555554</v>
      </c>
      <c r="B213" s="1">
        <v>0.81473379629629628</v>
      </c>
      <c r="C213" s="1">
        <v>0.88151620370370365</v>
      </c>
      <c r="D213" s="1">
        <v>0.8090856481481481</v>
      </c>
      <c r="F213" s="1">
        <v>0.88685185185185178</v>
      </c>
      <c r="G213" s="1">
        <v>0.84579861111111121</v>
      </c>
      <c r="H213" s="1">
        <v>0.85152777777777777</v>
      </c>
      <c r="J213" s="1">
        <v>0.90065972222222224</v>
      </c>
      <c r="K213" s="1">
        <v>0.87952546296296286</v>
      </c>
      <c r="L213" s="1">
        <v>0.83682870370370377</v>
      </c>
      <c r="M213" s="1">
        <v>0.87501157407407404</v>
      </c>
      <c r="N213" s="1">
        <v>0.87777777777777777</v>
      </c>
      <c r="O213" s="1">
        <v>0.87403935185185189</v>
      </c>
      <c r="Q213" s="1">
        <v>0.88079861111111113</v>
      </c>
    </row>
    <row r="214" spans="1:17">
      <c r="A214" s="1">
        <v>0.77905092592592595</v>
      </c>
      <c r="B214" s="1">
        <v>0.81516203703703705</v>
      </c>
      <c r="C214" s="1">
        <v>0.88157407407407407</v>
      </c>
      <c r="D214" s="1">
        <v>0.8091666666666667</v>
      </c>
      <c r="F214" s="1">
        <v>0.88689814814814805</v>
      </c>
      <c r="G214" s="1">
        <v>0.84591435185185182</v>
      </c>
      <c r="H214" s="1">
        <v>0.85166666666666668</v>
      </c>
      <c r="J214" s="1">
        <v>0.9019328703703704</v>
      </c>
      <c r="K214" s="1">
        <v>0.87964120370370369</v>
      </c>
      <c r="L214" s="1">
        <v>0.8372222222222222</v>
      </c>
      <c r="M214" s="1">
        <v>0.87501157407407404</v>
      </c>
      <c r="N214" s="1">
        <v>0.87815972222222216</v>
      </c>
      <c r="O214" s="1">
        <v>0.87442129629629628</v>
      </c>
      <c r="Q214" s="1">
        <v>0.88085648148148143</v>
      </c>
    </row>
    <row r="215" spans="1:17">
      <c r="A215" s="1">
        <v>0.77918981481481486</v>
      </c>
      <c r="B215" s="1">
        <v>0.81597222222222221</v>
      </c>
      <c r="C215" s="1">
        <v>0.88165509259259256</v>
      </c>
      <c r="D215" s="1">
        <v>0.80991898148148145</v>
      </c>
      <c r="F215" s="1">
        <v>0.88696759259259261</v>
      </c>
      <c r="G215" s="1">
        <v>0.84605324074074073</v>
      </c>
      <c r="H215" s="1">
        <v>0.85172453703703699</v>
      </c>
      <c r="J215" s="1">
        <v>0.90259259259259261</v>
      </c>
      <c r="K215" s="1">
        <v>0.87973379629629633</v>
      </c>
      <c r="L215" s="1">
        <v>0.83744212962962961</v>
      </c>
      <c r="M215" s="1">
        <v>0.87501157407407404</v>
      </c>
      <c r="N215" s="1">
        <v>0.87826388888888884</v>
      </c>
      <c r="O215" s="1">
        <v>0.87449074074074085</v>
      </c>
      <c r="Q215" s="1">
        <v>0.88099537037037035</v>
      </c>
    </row>
    <row r="216" spans="1:17">
      <c r="A216" s="1">
        <v>0.77923611111111113</v>
      </c>
      <c r="B216" s="1">
        <v>0.81604166666666667</v>
      </c>
      <c r="C216" s="1">
        <v>0.88177083333333339</v>
      </c>
      <c r="D216" s="1">
        <v>0.81038194444444445</v>
      </c>
      <c r="F216" s="1">
        <v>0.88711805555555545</v>
      </c>
      <c r="G216" s="1">
        <v>0.84671296296296295</v>
      </c>
      <c r="H216" s="1">
        <v>0.85273148148148159</v>
      </c>
      <c r="J216" s="1">
        <v>0.91020833333333329</v>
      </c>
      <c r="K216" s="1">
        <v>0.87981481481481483</v>
      </c>
      <c r="L216" s="1">
        <v>0.8375231481481481</v>
      </c>
      <c r="M216" s="1">
        <v>0.87501157407407404</v>
      </c>
      <c r="N216" s="1">
        <v>0.87839120370370372</v>
      </c>
      <c r="O216" s="1">
        <v>0.87459490740740742</v>
      </c>
      <c r="Q216" s="1">
        <v>0.88128472222222232</v>
      </c>
    </row>
    <row r="217" spans="1:17">
      <c r="A217" s="1">
        <v>0.77930555555555558</v>
      </c>
      <c r="B217" s="1">
        <v>0.81657407407407412</v>
      </c>
      <c r="C217" s="1">
        <v>0.88211805555555556</v>
      </c>
      <c r="D217" s="1">
        <v>0.81045138888888879</v>
      </c>
      <c r="F217" s="1">
        <v>0.88734953703703701</v>
      </c>
      <c r="G217" s="1">
        <v>0.84690972222222216</v>
      </c>
      <c r="H217" s="1">
        <v>0.85293981481481485</v>
      </c>
      <c r="J217" s="1">
        <v>0.91513888888888895</v>
      </c>
      <c r="K217" s="1">
        <v>0.88001157407407404</v>
      </c>
      <c r="L217" s="1">
        <v>0.83758101851851852</v>
      </c>
      <c r="M217" s="1">
        <v>0.87501157407407404</v>
      </c>
      <c r="N217" s="1">
        <v>0.87851851851851848</v>
      </c>
      <c r="O217" s="1">
        <v>0.87466435185185187</v>
      </c>
      <c r="Q217" s="1">
        <v>0.88151620370370365</v>
      </c>
    </row>
    <row r="218" spans="1:17">
      <c r="A218" s="1">
        <v>0.77937499999999993</v>
      </c>
      <c r="B218" s="1">
        <v>0.81678240740740737</v>
      </c>
      <c r="C218" s="1">
        <v>0.88236111111111104</v>
      </c>
      <c r="D218" s="1">
        <v>0.81064814814814812</v>
      </c>
      <c r="F218" s="1">
        <v>0.88754629629629633</v>
      </c>
      <c r="G218" s="1">
        <v>0.84731481481481474</v>
      </c>
      <c r="H218" s="1">
        <v>0.85302083333333334</v>
      </c>
      <c r="K218" s="1">
        <v>0.88016203703703699</v>
      </c>
      <c r="L218" s="1">
        <v>0.83976851851851853</v>
      </c>
      <c r="M218" s="1">
        <v>0.87501157407407404</v>
      </c>
      <c r="N218" s="1">
        <v>0.87875000000000003</v>
      </c>
      <c r="O218" s="1">
        <v>0.87504629629629627</v>
      </c>
      <c r="Q218" s="1">
        <v>0.88157407407407407</v>
      </c>
    </row>
    <row r="219" spans="1:17">
      <c r="A219" s="1">
        <v>0.77945601851851853</v>
      </c>
      <c r="B219" s="1">
        <v>0.81687500000000002</v>
      </c>
      <c r="C219" s="1">
        <v>0.88252314814814825</v>
      </c>
      <c r="D219" s="1">
        <v>0.81086805555555552</v>
      </c>
      <c r="F219" s="1">
        <v>0.88767361111111109</v>
      </c>
      <c r="G219" s="1">
        <v>0.84790509259259261</v>
      </c>
      <c r="H219" s="1">
        <v>0.85783564814814817</v>
      </c>
      <c r="K219" s="1">
        <v>0.88025462962962964</v>
      </c>
      <c r="L219" s="1">
        <v>0.83983796296296298</v>
      </c>
      <c r="M219" s="1">
        <v>0.87501157407407404</v>
      </c>
      <c r="N219" s="1">
        <v>0.87885416666666671</v>
      </c>
      <c r="O219" s="1">
        <v>0.87543981481481481</v>
      </c>
      <c r="Q219" s="1">
        <v>0.88195601851851846</v>
      </c>
    </row>
    <row r="220" spans="1:17">
      <c r="A220" s="1">
        <v>0.77952546296296299</v>
      </c>
      <c r="B220" s="1">
        <v>0.81699074074074074</v>
      </c>
      <c r="C220" s="1">
        <v>0.88284722222222223</v>
      </c>
      <c r="D220" s="1">
        <v>0.81092592592592594</v>
      </c>
      <c r="F220" s="1">
        <v>0.88835648148148139</v>
      </c>
      <c r="G220" s="1">
        <v>0.84798611111111111</v>
      </c>
      <c r="H220" s="1">
        <v>0.85797453703703708</v>
      </c>
      <c r="K220" s="1">
        <v>0.88042824074074078</v>
      </c>
      <c r="L220" s="1">
        <v>0.84012731481481484</v>
      </c>
      <c r="M220" s="1">
        <v>0.87501157407407404</v>
      </c>
      <c r="N220" s="1">
        <v>0.87894675925925936</v>
      </c>
      <c r="O220" s="1">
        <v>0.87553240740740745</v>
      </c>
      <c r="Q220" s="1">
        <v>0.8821296296296296</v>
      </c>
    </row>
    <row r="221" spans="1:17">
      <c r="A221" s="1">
        <v>0.77957175925925926</v>
      </c>
      <c r="B221" s="1">
        <v>0.81706018518518519</v>
      </c>
      <c r="C221" s="1">
        <v>0.88296296296296306</v>
      </c>
      <c r="D221" s="1">
        <v>0.81098379629629624</v>
      </c>
      <c r="F221" s="1">
        <v>0.88846064814814818</v>
      </c>
      <c r="G221" s="1">
        <v>0.84922453703703704</v>
      </c>
      <c r="H221" s="1">
        <v>0.8580902777777778</v>
      </c>
      <c r="K221" s="1">
        <v>0.88048611111111119</v>
      </c>
      <c r="L221" s="1">
        <v>0.84021990740740737</v>
      </c>
      <c r="M221" s="1">
        <v>0.87501157407407404</v>
      </c>
      <c r="N221" s="1">
        <v>0.87903935185185178</v>
      </c>
      <c r="O221" s="1">
        <v>0.87557870370370372</v>
      </c>
      <c r="Q221" s="1">
        <v>0.88217592592592586</v>
      </c>
    </row>
    <row r="222" spans="1:17">
      <c r="A222" s="1">
        <v>0.77962962962962967</v>
      </c>
      <c r="B222" s="1">
        <v>0.81712962962962965</v>
      </c>
      <c r="C222" s="1">
        <v>0.88304398148148155</v>
      </c>
      <c r="D222" s="1">
        <v>0.81104166666666666</v>
      </c>
      <c r="F222" s="1">
        <v>0.88864583333333336</v>
      </c>
      <c r="G222" s="1">
        <v>0.84929398148148139</v>
      </c>
      <c r="H222" s="1">
        <v>0.85899305555555561</v>
      </c>
      <c r="K222" s="1">
        <v>0.8806250000000001</v>
      </c>
      <c r="L222" s="1">
        <v>0.84094907407407404</v>
      </c>
      <c r="M222" s="1">
        <v>0.87501157407407404</v>
      </c>
      <c r="N222" s="1">
        <v>0.87917824074074069</v>
      </c>
      <c r="O222" s="1">
        <v>0.87592592592592589</v>
      </c>
      <c r="Q222" s="1">
        <v>0.88261574074074067</v>
      </c>
    </row>
    <row r="223" spans="1:17">
      <c r="A223" s="1">
        <v>0.77967592592592594</v>
      </c>
      <c r="B223" s="1">
        <v>0.81721064814814814</v>
      </c>
      <c r="C223" s="1">
        <v>0.88324074074074066</v>
      </c>
      <c r="D223" s="1">
        <v>0.8111342592592593</v>
      </c>
      <c r="F223" s="1">
        <v>0.88898148148148148</v>
      </c>
      <c r="G223" s="1">
        <v>0.84998842592592594</v>
      </c>
      <c r="H223" s="1">
        <v>0.85912037037037037</v>
      </c>
      <c r="K223" s="1">
        <v>0.8806828703703703</v>
      </c>
      <c r="L223" s="1">
        <v>0.84253472222222225</v>
      </c>
      <c r="M223" s="1">
        <v>0.87501157407407404</v>
      </c>
      <c r="N223" s="1">
        <v>0.87956018518518519</v>
      </c>
      <c r="O223" s="1">
        <v>0.87623842592592593</v>
      </c>
      <c r="Q223" s="1">
        <v>0.88324074074074066</v>
      </c>
    </row>
    <row r="224" spans="1:17">
      <c r="A224" s="1">
        <v>0.77978009259259251</v>
      </c>
      <c r="B224" s="1">
        <v>0.81726851851851856</v>
      </c>
      <c r="C224" s="1">
        <v>0.88347222222222221</v>
      </c>
      <c r="D224" s="1">
        <v>0.8119791666666667</v>
      </c>
      <c r="F224" s="1">
        <v>0.88928240740740738</v>
      </c>
      <c r="G224" s="1">
        <v>0.85009259259259251</v>
      </c>
      <c r="H224" s="1">
        <v>0.86037037037037034</v>
      </c>
      <c r="K224" s="1">
        <v>0.88076388888888879</v>
      </c>
      <c r="L224" s="1">
        <v>0.8458564814814814</v>
      </c>
      <c r="M224" s="1">
        <v>0.87501157407407404</v>
      </c>
      <c r="N224" s="1">
        <v>0.87965277777777784</v>
      </c>
      <c r="O224" s="1">
        <v>0.87631944444444443</v>
      </c>
      <c r="Q224" s="1">
        <v>0.88332175925925915</v>
      </c>
    </row>
    <row r="225" spans="1:17">
      <c r="A225" s="1">
        <v>0.77984953703703708</v>
      </c>
      <c r="B225" s="1">
        <v>0.81731481481481483</v>
      </c>
      <c r="C225" s="1">
        <v>0.88362268518518527</v>
      </c>
      <c r="D225" s="1">
        <v>0.81218749999999995</v>
      </c>
      <c r="F225" s="1">
        <v>0.89054398148148151</v>
      </c>
      <c r="G225" s="1">
        <v>0.85039351851851841</v>
      </c>
      <c r="H225" s="1">
        <v>0.86103009259259267</v>
      </c>
      <c r="K225" s="1">
        <v>0.88086805555555558</v>
      </c>
      <c r="L225" s="1">
        <v>0.84611111111111104</v>
      </c>
      <c r="M225" s="1">
        <v>0.87501157407407404</v>
      </c>
      <c r="N225" s="1">
        <v>0.87983796296296291</v>
      </c>
      <c r="O225" s="1">
        <v>0.87679398148148147</v>
      </c>
      <c r="Q225" s="1">
        <v>0.88399305555555552</v>
      </c>
    </row>
    <row r="226" spans="1:17">
      <c r="A226" s="1">
        <v>0.78025462962962966</v>
      </c>
      <c r="B226" s="1">
        <v>0.81776620370370379</v>
      </c>
      <c r="C226" s="1">
        <v>0.88369212962962962</v>
      </c>
      <c r="D226" s="1">
        <v>0.81230324074074067</v>
      </c>
      <c r="F226" s="1">
        <v>0.89081018518518518</v>
      </c>
      <c r="G226" s="1">
        <v>0.85184027777777782</v>
      </c>
      <c r="H226" s="1">
        <v>0.86157407407407405</v>
      </c>
      <c r="K226" s="1">
        <v>0.88093749999999993</v>
      </c>
      <c r="L226" s="1">
        <v>0.84752314814814822</v>
      </c>
      <c r="M226" s="1">
        <v>0.87501157407407404</v>
      </c>
      <c r="N226" s="1">
        <v>0.88002314814814808</v>
      </c>
      <c r="O226" s="1">
        <v>0.87732638888888881</v>
      </c>
      <c r="Q226" s="1">
        <v>0.88512731481481488</v>
      </c>
    </row>
    <row r="227" spans="1:17">
      <c r="A227" s="1">
        <v>0.78033564814814815</v>
      </c>
      <c r="B227" s="1">
        <v>0.81800925925925927</v>
      </c>
      <c r="C227" s="1">
        <v>0.88388888888888895</v>
      </c>
      <c r="D227" s="1">
        <v>0.81238425925925928</v>
      </c>
      <c r="F227" s="1">
        <v>0.89156250000000004</v>
      </c>
      <c r="G227" s="1">
        <v>0.85203703703703704</v>
      </c>
      <c r="H227" s="1">
        <v>0.8621064814814815</v>
      </c>
      <c r="K227" s="1">
        <v>0.8810069444444445</v>
      </c>
      <c r="L227" s="1">
        <v>0.8481481481481481</v>
      </c>
      <c r="M227" s="1">
        <v>0.87501157407407404</v>
      </c>
      <c r="N227" s="1">
        <v>0.88012731481481488</v>
      </c>
      <c r="O227" s="1">
        <v>0.87741898148148145</v>
      </c>
      <c r="Q227" s="1">
        <v>0.88542824074074078</v>
      </c>
    </row>
    <row r="228" spans="1:17">
      <c r="A228" s="1">
        <v>0.78038194444444453</v>
      </c>
      <c r="B228" s="1">
        <v>0.8182060185185186</v>
      </c>
      <c r="C228" s="1">
        <v>0.88407407407407401</v>
      </c>
      <c r="D228" s="1">
        <v>0.81251157407407415</v>
      </c>
      <c r="F228" s="1">
        <v>0.89181712962962967</v>
      </c>
      <c r="G228" s="1">
        <v>0.85223379629629636</v>
      </c>
      <c r="H228" s="1">
        <v>0.86236111111111102</v>
      </c>
      <c r="K228" s="1">
        <v>0.88112268518518511</v>
      </c>
      <c r="L228" s="1">
        <v>0.85541666666666671</v>
      </c>
      <c r="M228" s="1">
        <v>0.87501157407407404</v>
      </c>
      <c r="N228" s="1">
        <v>0.88021990740740741</v>
      </c>
      <c r="O228" s="1">
        <v>0.87753472222222229</v>
      </c>
      <c r="Q228" s="1">
        <v>0.88559027777777777</v>
      </c>
    </row>
    <row r="229" spans="1:17">
      <c r="A229" s="1">
        <v>0.78047453703703706</v>
      </c>
      <c r="B229" s="1">
        <v>0.81861111111111118</v>
      </c>
      <c r="C229" s="1">
        <v>0.88413194444444443</v>
      </c>
      <c r="D229" s="1">
        <v>0.81268518518518518</v>
      </c>
      <c r="F229" s="1">
        <v>0.89231481481481489</v>
      </c>
      <c r="G229" s="1">
        <v>0.85400462962962964</v>
      </c>
      <c r="H229" s="1">
        <v>0.8631712962962963</v>
      </c>
      <c r="K229" s="1">
        <v>0.8812037037037036</v>
      </c>
      <c r="L229" s="1">
        <v>0.85653935185185182</v>
      </c>
      <c r="M229" s="1">
        <v>0.87501157407407404</v>
      </c>
      <c r="N229" s="1">
        <v>0.88046296296296289</v>
      </c>
      <c r="O229" s="1">
        <v>0.87762731481481471</v>
      </c>
      <c r="Q229" s="1">
        <v>0.88581018518518517</v>
      </c>
    </row>
    <row r="230" spans="1:17">
      <c r="A230" s="1">
        <v>0.7805671296296296</v>
      </c>
      <c r="B230" s="1">
        <v>0.81893518518518515</v>
      </c>
      <c r="C230" s="1">
        <v>0.8841782407407407</v>
      </c>
      <c r="D230" s="1">
        <v>0.81311342592592595</v>
      </c>
      <c r="F230" s="1">
        <v>0.89356481481481476</v>
      </c>
      <c r="G230" s="1">
        <v>0.85518518518518516</v>
      </c>
      <c r="H230" s="1">
        <v>0.86486111111111119</v>
      </c>
      <c r="K230" s="1">
        <v>0.88128472222222232</v>
      </c>
      <c r="L230" s="1">
        <v>0.8574652777777777</v>
      </c>
      <c r="M230" s="1">
        <v>0.87501157407407404</v>
      </c>
      <c r="N230" s="1">
        <v>0.88077546296296294</v>
      </c>
      <c r="O230" s="1">
        <v>0.87774305555555554</v>
      </c>
      <c r="Q230" s="1">
        <v>0.88605324074074077</v>
      </c>
    </row>
    <row r="231" spans="1:17">
      <c r="A231" s="1">
        <v>0.78065972222222213</v>
      </c>
      <c r="B231" s="1">
        <v>0.81917824074074075</v>
      </c>
      <c r="C231" s="1">
        <v>0.88460648148148147</v>
      </c>
      <c r="D231" s="1">
        <v>0.81364583333333329</v>
      </c>
      <c r="F231" s="1">
        <v>0.89530092592592592</v>
      </c>
      <c r="G231" s="1">
        <v>0.85541666666666671</v>
      </c>
      <c r="H231" s="1">
        <v>0.86515046296296294</v>
      </c>
      <c r="K231" s="1">
        <v>0.88135416666666666</v>
      </c>
      <c r="L231" s="1">
        <v>0.8575694444444445</v>
      </c>
      <c r="M231" s="1">
        <v>0.87501157407407404</v>
      </c>
      <c r="N231" s="1">
        <v>0.88083333333333336</v>
      </c>
      <c r="O231" s="1">
        <v>0.87783564814814818</v>
      </c>
      <c r="Q231" s="1">
        <v>0.88620370370370372</v>
      </c>
    </row>
    <row r="232" spans="1:17">
      <c r="A232" s="1">
        <v>0.78081018518518519</v>
      </c>
      <c r="B232" s="1">
        <v>0.81928240740740732</v>
      </c>
      <c r="C232" s="1">
        <v>0.88475694444444442</v>
      </c>
      <c r="D232" s="1">
        <v>0.81373842592592593</v>
      </c>
      <c r="F232" s="1">
        <v>0.89539351851851856</v>
      </c>
      <c r="G232" s="1">
        <v>0.85570601851851846</v>
      </c>
      <c r="H232" s="1">
        <v>0.86532407407407408</v>
      </c>
      <c r="K232" s="1">
        <v>0.88140046296296293</v>
      </c>
      <c r="L232" s="1">
        <v>0.8577893518518519</v>
      </c>
      <c r="M232" s="1">
        <v>0.87501157407407404</v>
      </c>
      <c r="N232" s="1">
        <v>0.8809027777777777</v>
      </c>
      <c r="O232" s="1">
        <v>0.87802083333333336</v>
      </c>
      <c r="Q232" s="1">
        <v>0.88643518518518516</v>
      </c>
    </row>
    <row r="233" spans="1:17">
      <c r="A233" s="1">
        <v>0.78090277777777783</v>
      </c>
      <c r="B233" s="1">
        <v>0.81940972222222219</v>
      </c>
      <c r="C233" s="1">
        <v>0.88484953703703706</v>
      </c>
      <c r="D233" s="1">
        <v>0.81465277777777778</v>
      </c>
      <c r="F233" s="1">
        <v>0.89601851851851855</v>
      </c>
      <c r="G233" s="1">
        <v>0.85576388888888888</v>
      </c>
      <c r="H233" s="1">
        <v>0.86568287037037039</v>
      </c>
      <c r="K233" s="1">
        <v>0.88145833333333334</v>
      </c>
      <c r="L233" s="1">
        <v>0.86164351851851861</v>
      </c>
      <c r="M233" s="1">
        <v>0.87501157407407404</v>
      </c>
      <c r="N233" s="1">
        <v>0.88103009259259257</v>
      </c>
      <c r="O233" s="1">
        <v>0.87814814814814823</v>
      </c>
      <c r="Q233" s="1">
        <v>0.88667824074074064</v>
      </c>
    </row>
    <row r="234" spans="1:17">
      <c r="A234" s="1">
        <v>0.78101851851851845</v>
      </c>
      <c r="B234" s="1">
        <v>0.81959490740740737</v>
      </c>
      <c r="C234" s="1">
        <v>0.8849999999999999</v>
      </c>
      <c r="D234" s="1">
        <v>0.81476851851851861</v>
      </c>
      <c r="F234" s="1">
        <v>0.89729166666666671</v>
      </c>
      <c r="G234" s="1">
        <v>0.85615740740740742</v>
      </c>
      <c r="H234" s="1">
        <v>0.86667824074074085</v>
      </c>
      <c r="K234" s="1">
        <v>0.88157407407407407</v>
      </c>
      <c r="L234" s="1">
        <v>0.86635416666666665</v>
      </c>
      <c r="M234" s="1">
        <v>0.87501157407407404</v>
      </c>
      <c r="N234" s="1">
        <v>0.88116898148148148</v>
      </c>
      <c r="O234" s="1">
        <v>0.87832175925925926</v>
      </c>
      <c r="Q234" s="1">
        <v>0.890162037037037</v>
      </c>
    </row>
    <row r="235" spans="1:17">
      <c r="A235" s="1">
        <v>0.78159722222222217</v>
      </c>
      <c r="B235" s="1">
        <v>0.81968750000000001</v>
      </c>
      <c r="C235" s="1">
        <v>0.88519675925925922</v>
      </c>
      <c r="D235" s="1">
        <v>0.81496527777777772</v>
      </c>
      <c r="F235" s="1">
        <v>0.89741898148148147</v>
      </c>
      <c r="G235" s="1">
        <v>0.85626157407407411</v>
      </c>
      <c r="H235" s="1">
        <v>0.86689814814814825</v>
      </c>
      <c r="K235" s="1">
        <v>0.88166666666666671</v>
      </c>
      <c r="L235" s="1">
        <v>0.86796296296296294</v>
      </c>
      <c r="M235" s="1">
        <v>0.87501157407407404</v>
      </c>
      <c r="N235" s="1">
        <v>0.88142361111111101</v>
      </c>
      <c r="O235" s="1">
        <v>0.87847222222222221</v>
      </c>
      <c r="Q235" s="1">
        <v>0.89042824074074067</v>
      </c>
    </row>
    <row r="236" spans="1:17">
      <c r="A236" s="1">
        <v>0.7822337962962963</v>
      </c>
      <c r="B236" s="1">
        <v>0.81974537037037043</v>
      </c>
      <c r="C236" s="1">
        <v>0.88530092592592602</v>
      </c>
      <c r="D236" s="1">
        <v>0.81540509259259253</v>
      </c>
      <c r="F236" s="1">
        <v>0.89803240740740742</v>
      </c>
      <c r="G236" s="1">
        <v>0.85681712962962964</v>
      </c>
      <c r="H236" s="1">
        <v>0.86754629629629632</v>
      </c>
      <c r="K236" s="1">
        <v>0.8817476851851852</v>
      </c>
      <c r="L236" s="1">
        <v>0.87101851851851853</v>
      </c>
      <c r="M236" s="1">
        <v>0.87501157407407404</v>
      </c>
      <c r="N236" s="1">
        <v>0.88153935185185184</v>
      </c>
      <c r="O236" s="1">
        <v>0.87937500000000002</v>
      </c>
      <c r="Q236" s="1">
        <v>0.89604166666666663</v>
      </c>
    </row>
    <row r="237" spans="1:17">
      <c r="A237" s="1">
        <v>0.78234953703703702</v>
      </c>
      <c r="B237" s="1">
        <v>0.81980324074074085</v>
      </c>
      <c r="C237" s="1">
        <v>0.88547453703703705</v>
      </c>
      <c r="D237" s="1">
        <v>0.81577546296296299</v>
      </c>
      <c r="F237" s="1">
        <v>0.89832175925925928</v>
      </c>
      <c r="G237" s="1">
        <v>0.85692129629629632</v>
      </c>
      <c r="H237" s="1">
        <v>0.86767361111111108</v>
      </c>
      <c r="K237" s="1">
        <v>0.88187499999999996</v>
      </c>
      <c r="L237" s="1">
        <v>0.8755208333333333</v>
      </c>
      <c r="M237" s="1">
        <v>0.87501157407407404</v>
      </c>
      <c r="N237" s="1">
        <v>0.88160879629629629</v>
      </c>
      <c r="O237" s="1">
        <v>0.87956018518518519</v>
      </c>
      <c r="Q237" s="1">
        <v>0.89689814814814817</v>
      </c>
    </row>
    <row r="238" spans="1:17">
      <c r="A238" s="1">
        <v>0.78255787037037028</v>
      </c>
      <c r="B238" s="1">
        <v>0.82152777777777775</v>
      </c>
      <c r="C238" s="1">
        <v>0.88563657407407403</v>
      </c>
      <c r="D238" s="1">
        <v>0.81587962962962957</v>
      </c>
      <c r="F238" s="1">
        <v>0.89849537037037042</v>
      </c>
      <c r="G238" s="1">
        <v>0.85741898148148143</v>
      </c>
      <c r="H238" s="1">
        <v>0.86777777777777787</v>
      </c>
      <c r="K238" s="1">
        <v>0.88197916666666665</v>
      </c>
      <c r="L238" s="1">
        <v>0.8757638888888889</v>
      </c>
      <c r="M238" s="1">
        <v>0.87501157407407404</v>
      </c>
      <c r="N238" s="1">
        <v>0.88173611111111105</v>
      </c>
      <c r="O238" s="1">
        <v>0.87964120370370369</v>
      </c>
      <c r="Q238" s="1">
        <v>0.90109953703703705</v>
      </c>
    </row>
    <row r="239" spans="1:17">
      <c r="A239" s="1">
        <v>0.78349537037037031</v>
      </c>
      <c r="B239" s="1">
        <v>0.82181712962962961</v>
      </c>
      <c r="C239" s="1">
        <v>0.88572916666666668</v>
      </c>
      <c r="D239" s="1">
        <v>0.8162962962962963</v>
      </c>
      <c r="F239" s="1">
        <v>0.89871527777777782</v>
      </c>
      <c r="G239" s="1">
        <v>0.85770833333333341</v>
      </c>
      <c r="H239" s="1">
        <v>0.86806712962962962</v>
      </c>
      <c r="K239" s="1">
        <v>0.88203703703703706</v>
      </c>
      <c r="L239" s="1">
        <v>0.8763657407407407</v>
      </c>
      <c r="M239" s="1">
        <v>0.87501157407407404</v>
      </c>
      <c r="N239" s="1">
        <v>0.88179398148148147</v>
      </c>
      <c r="O239" s="1">
        <v>0.87972222222222218</v>
      </c>
      <c r="Q239" s="1">
        <v>0.905787037037037</v>
      </c>
    </row>
    <row r="240" spans="1:17">
      <c r="A240" s="1">
        <v>0.78358796296296296</v>
      </c>
      <c r="B240" s="1">
        <v>0.82520833333333332</v>
      </c>
      <c r="C240" s="1">
        <v>0.88581018518518517</v>
      </c>
      <c r="D240" s="1">
        <v>0.81635416666666671</v>
      </c>
      <c r="F240" s="1">
        <v>0.89916666666666656</v>
      </c>
      <c r="G240" s="1">
        <v>0.85832175925925924</v>
      </c>
      <c r="H240" s="1">
        <v>0.86864583333333334</v>
      </c>
      <c r="K240" s="1">
        <v>0.88217592592592586</v>
      </c>
      <c r="L240" s="1">
        <v>0.87649305555555557</v>
      </c>
      <c r="M240" s="1">
        <v>0.87501157407407404</v>
      </c>
      <c r="N240" s="1">
        <v>0.88187499999999996</v>
      </c>
      <c r="O240" s="1">
        <v>0.87990740740740747</v>
      </c>
      <c r="Q240" s="1">
        <v>0.90583333333333327</v>
      </c>
    </row>
    <row r="241" spans="1:17">
      <c r="A241" s="1">
        <v>0.78403935185185192</v>
      </c>
      <c r="B241" s="1">
        <v>0.82528935185185182</v>
      </c>
      <c r="C241" s="1">
        <v>0.88597222222222216</v>
      </c>
      <c r="D241" s="1">
        <v>0.81640046296296298</v>
      </c>
      <c r="F241" s="1">
        <v>0.90082175925925922</v>
      </c>
      <c r="G241" s="1">
        <v>0.86063657407407401</v>
      </c>
      <c r="H241" s="1">
        <v>0.86944444444444446</v>
      </c>
      <c r="K241" s="1">
        <v>0.88292824074074072</v>
      </c>
      <c r="L241" s="1">
        <v>0.87659722222222225</v>
      </c>
      <c r="M241" s="1">
        <v>0.87501157407407404</v>
      </c>
      <c r="N241" s="1">
        <v>0.88231481481481477</v>
      </c>
      <c r="O241" s="1">
        <v>0.88002314814814808</v>
      </c>
      <c r="Q241" s="1">
        <v>0.9100462962962963</v>
      </c>
    </row>
    <row r="242" spans="1:17">
      <c r="A242" s="1">
        <v>0.78412037037037041</v>
      </c>
      <c r="B242" s="1">
        <v>0.82600694444444445</v>
      </c>
      <c r="C242" s="1">
        <v>0.88605324074074077</v>
      </c>
      <c r="D242" s="1">
        <v>0.81645833333333329</v>
      </c>
      <c r="F242" s="1">
        <v>0.90112268518518512</v>
      </c>
      <c r="G242" s="1">
        <v>0.86082175925925919</v>
      </c>
      <c r="H242" s="1">
        <v>0.87047453703703714</v>
      </c>
      <c r="K242" s="1">
        <v>0.88305555555555548</v>
      </c>
      <c r="L242" s="1">
        <v>0.87863425925925931</v>
      </c>
      <c r="M242" s="1">
        <v>0.87501157407407404</v>
      </c>
      <c r="N242" s="1">
        <v>0.88246527777777783</v>
      </c>
      <c r="O242" s="1">
        <v>0.88012731481481488</v>
      </c>
    </row>
    <row r="243" spans="1:17">
      <c r="A243" s="1">
        <v>0.78482638888888889</v>
      </c>
      <c r="B243" s="1">
        <v>0.82664351851851858</v>
      </c>
      <c r="C243" s="1">
        <v>0.8861458333333333</v>
      </c>
      <c r="D243" s="1">
        <v>0.8165162037037037</v>
      </c>
      <c r="F243" s="1">
        <v>0.90282407407407417</v>
      </c>
      <c r="G243" s="1">
        <v>0.86091435185185183</v>
      </c>
      <c r="H243" s="1">
        <v>0.87119212962962955</v>
      </c>
      <c r="K243" s="1">
        <v>0.88343749999999999</v>
      </c>
      <c r="L243" s="1">
        <v>0.8787152777777778</v>
      </c>
      <c r="M243" s="1">
        <v>0.87501157407407404</v>
      </c>
      <c r="N243" s="1">
        <v>0.88256944444444452</v>
      </c>
      <c r="O243" s="1">
        <v>0.88021990740740741</v>
      </c>
    </row>
    <row r="244" spans="1:17">
      <c r="A244" s="1">
        <v>0.78508101851851853</v>
      </c>
      <c r="B244" s="1">
        <v>0.82761574074074085</v>
      </c>
      <c r="C244" s="1">
        <v>0.88620370370370372</v>
      </c>
      <c r="D244" s="1">
        <v>0.81657407407407412</v>
      </c>
      <c r="F244" s="1">
        <v>0.9029166666666667</v>
      </c>
      <c r="G244" s="1">
        <v>0.86113425925925924</v>
      </c>
      <c r="H244" s="1">
        <v>0.87149305555555545</v>
      </c>
      <c r="K244" s="1">
        <v>0.88361111111111112</v>
      </c>
      <c r="L244" s="1">
        <v>0.87883101851851853</v>
      </c>
      <c r="M244" s="1">
        <v>0.87501157407407404</v>
      </c>
      <c r="N244" s="1">
        <v>0.88277777777777777</v>
      </c>
      <c r="O244" s="1">
        <v>0.8804050925925927</v>
      </c>
    </row>
    <row r="245" spans="1:17">
      <c r="A245" s="1">
        <v>0.78519675925925936</v>
      </c>
      <c r="B245" s="1">
        <v>0.82851851851851854</v>
      </c>
      <c r="C245" s="1">
        <v>0.88628472222222221</v>
      </c>
      <c r="D245" s="1">
        <v>0.81667824074074069</v>
      </c>
      <c r="F245" s="1">
        <v>0.90298611111111116</v>
      </c>
      <c r="G245" s="1">
        <v>0.86134259259259249</v>
      </c>
      <c r="H245" s="1">
        <v>0.87275462962962969</v>
      </c>
      <c r="K245" s="1">
        <v>0.88366898148148154</v>
      </c>
      <c r="L245" s="1">
        <v>0.87949074074074074</v>
      </c>
      <c r="M245" s="1">
        <v>0.87501157407407404</v>
      </c>
      <c r="N245" s="1">
        <v>0.88292824074074072</v>
      </c>
      <c r="O245" s="1">
        <v>0.88048611111111119</v>
      </c>
    </row>
    <row r="246" spans="1:17">
      <c r="A246" s="1">
        <v>0.78543981481481484</v>
      </c>
      <c r="B246" s="1">
        <v>0.828587962962963</v>
      </c>
      <c r="C246" s="1">
        <v>0.88649305555555558</v>
      </c>
      <c r="D246" s="1">
        <v>0.81673611111111111</v>
      </c>
      <c r="F246" s="1">
        <v>0.90903935185185192</v>
      </c>
      <c r="G246" s="1">
        <v>0.86236111111111102</v>
      </c>
      <c r="H246" s="1">
        <v>0.87282407407407403</v>
      </c>
      <c r="K246" s="1">
        <v>0.88375000000000004</v>
      </c>
      <c r="L246" s="1">
        <v>0.88016203703703699</v>
      </c>
      <c r="M246" s="1">
        <v>0.87501157407407404</v>
      </c>
      <c r="N246" s="1">
        <v>0.88307870370370367</v>
      </c>
      <c r="O246" s="1">
        <v>0.88064814814814818</v>
      </c>
    </row>
    <row r="247" spans="1:17">
      <c r="A247" s="1">
        <v>0.78568287037037043</v>
      </c>
      <c r="B247" s="1">
        <v>0.82866898148148149</v>
      </c>
      <c r="C247" s="1">
        <v>0.88662037037037045</v>
      </c>
      <c r="D247" s="1">
        <v>0.81682870370370375</v>
      </c>
      <c r="F247" s="1">
        <v>0.90914351851851849</v>
      </c>
      <c r="G247" s="1">
        <v>0.86269675925925926</v>
      </c>
      <c r="H247" s="1">
        <v>0.87313657407407408</v>
      </c>
      <c r="K247" s="1">
        <v>0.88381944444444438</v>
      </c>
      <c r="L247" s="1">
        <v>0.88079861111111113</v>
      </c>
      <c r="M247" s="1">
        <v>0.87501157407407404</v>
      </c>
      <c r="N247" s="1">
        <v>0.88320601851851854</v>
      </c>
      <c r="O247" s="1">
        <v>0.88072916666666667</v>
      </c>
    </row>
    <row r="248" spans="1:17">
      <c r="A248" s="1">
        <v>0.78578703703703701</v>
      </c>
      <c r="B248" s="1">
        <v>0.83103009259259253</v>
      </c>
      <c r="C248" s="1">
        <v>0.88675925925925936</v>
      </c>
      <c r="D248" s="1">
        <v>0.81712962962962965</v>
      </c>
      <c r="F248" s="1">
        <v>0.91209490740740751</v>
      </c>
      <c r="G248" s="1">
        <v>0.8634722222222222</v>
      </c>
      <c r="H248" s="1">
        <v>0.87474537037037037</v>
      </c>
      <c r="K248" s="1">
        <v>0.88388888888888895</v>
      </c>
      <c r="L248" s="1">
        <v>0.88085648148148143</v>
      </c>
      <c r="M248" s="1">
        <v>0.87501157407407404</v>
      </c>
      <c r="N248" s="1">
        <v>0.88336805555555553</v>
      </c>
      <c r="O248" s="1">
        <v>0.88085648148148143</v>
      </c>
    </row>
    <row r="249" spans="1:17">
      <c r="A249" s="1">
        <v>0.78590277777777784</v>
      </c>
      <c r="B249" s="1">
        <v>0.83142361111111107</v>
      </c>
      <c r="C249" s="1">
        <v>0.8869097222222222</v>
      </c>
      <c r="D249" s="1">
        <v>0.81844907407407408</v>
      </c>
      <c r="G249" s="1">
        <v>0.86353009259259261</v>
      </c>
      <c r="H249" s="1">
        <v>0.87483796296296301</v>
      </c>
      <c r="K249" s="1">
        <v>0.88396990740740744</v>
      </c>
      <c r="L249" s="1">
        <v>0.88143518518518515</v>
      </c>
      <c r="M249" s="1">
        <v>0.87501157407407404</v>
      </c>
      <c r="N249" s="1">
        <v>0.88344907407407414</v>
      </c>
      <c r="O249" s="1">
        <v>0.88093749999999993</v>
      </c>
    </row>
    <row r="250" spans="1:17">
      <c r="A250" s="1">
        <v>0.78605324074074068</v>
      </c>
      <c r="B250" s="1">
        <v>0.83150462962962957</v>
      </c>
      <c r="C250" s="1">
        <v>0.88722222222222225</v>
      </c>
      <c r="D250" s="1">
        <v>0.81917824074074075</v>
      </c>
      <c r="G250" s="1">
        <v>0.86370370370370375</v>
      </c>
      <c r="H250" s="1">
        <v>0.87581018518518527</v>
      </c>
      <c r="K250" s="1">
        <v>0.88420138888888899</v>
      </c>
      <c r="L250" s="1">
        <v>0.88380787037037034</v>
      </c>
      <c r="M250" s="1">
        <v>0.87501157407407404</v>
      </c>
      <c r="N250" s="1">
        <v>0.88365740740740739</v>
      </c>
      <c r="O250" s="1">
        <v>0.8810069444444445</v>
      </c>
    </row>
    <row r="251" spans="1:17">
      <c r="A251" s="1">
        <v>0.78618055555555555</v>
      </c>
      <c r="B251" s="1">
        <v>0.83164351851851848</v>
      </c>
      <c r="C251" s="1">
        <v>0.88731481481481478</v>
      </c>
      <c r="D251" s="1">
        <v>0.81946759259259261</v>
      </c>
      <c r="G251" s="1">
        <v>0.86398148148148157</v>
      </c>
      <c r="H251" s="1">
        <v>0.87643518518518515</v>
      </c>
      <c r="K251" s="1">
        <v>0.88454861111111116</v>
      </c>
      <c r="L251" s="1">
        <v>0.88390046296296287</v>
      </c>
      <c r="M251" s="1">
        <v>0.87501157407407404</v>
      </c>
      <c r="N251" s="1">
        <v>0.8837962962962963</v>
      </c>
      <c r="O251" s="1">
        <v>0.88109953703703703</v>
      </c>
    </row>
    <row r="252" spans="1:17">
      <c r="A252" s="1">
        <v>0.78631944444444446</v>
      </c>
      <c r="B252" s="1">
        <v>0.83228009259259261</v>
      </c>
      <c r="C252" s="1">
        <v>0.88753472222222218</v>
      </c>
      <c r="D252" s="1">
        <v>0.81953703703703706</v>
      </c>
      <c r="G252" s="1">
        <v>0.86488425925925927</v>
      </c>
      <c r="H252" s="1">
        <v>0.87665509259259267</v>
      </c>
      <c r="K252" s="1">
        <v>0.8846180555555555</v>
      </c>
      <c r="L252" s="1">
        <v>0.88402777777777775</v>
      </c>
      <c r="M252" s="1">
        <v>0.87501157407407404</v>
      </c>
      <c r="N252" s="1">
        <v>0.88414351851851858</v>
      </c>
      <c r="O252" s="1">
        <v>0.88116898148148148</v>
      </c>
    </row>
    <row r="253" spans="1:17">
      <c r="A253" s="1">
        <v>0.78667824074074078</v>
      </c>
      <c r="B253" s="1">
        <v>0.83359953703703704</v>
      </c>
      <c r="C253" s="1">
        <v>0.88765046296296291</v>
      </c>
      <c r="D253" s="1">
        <v>0.82017361111111109</v>
      </c>
      <c r="G253" s="1">
        <v>0.86498842592592595</v>
      </c>
      <c r="H253" s="1">
        <v>0.87684027777777773</v>
      </c>
      <c r="K253" s="1">
        <v>0.88468750000000007</v>
      </c>
      <c r="L253" s="1">
        <v>0.89035879629629633</v>
      </c>
      <c r="N253" s="1">
        <v>0.88423611111111111</v>
      </c>
      <c r="O253" s="1">
        <v>0.88128472222222232</v>
      </c>
    </row>
    <row r="254" spans="1:17">
      <c r="A254" s="1">
        <v>0.78719907407407408</v>
      </c>
      <c r="B254" s="1">
        <v>0.83363425925925927</v>
      </c>
      <c r="C254" s="1">
        <v>0.88770833333333332</v>
      </c>
      <c r="D254" s="1">
        <v>0.82128472222222226</v>
      </c>
      <c r="G254" s="1">
        <v>0.8659027777777778</v>
      </c>
      <c r="H254" s="1">
        <v>0.87693287037037038</v>
      </c>
      <c r="K254" s="1">
        <v>0.88484953703703706</v>
      </c>
      <c r="L254" s="1">
        <v>0.89047453703703694</v>
      </c>
      <c r="N254" s="1">
        <v>0.88431712962962961</v>
      </c>
      <c r="O254" s="1">
        <v>0.88188657407407411</v>
      </c>
    </row>
    <row r="255" spans="1:17">
      <c r="A255" s="1">
        <v>0.78729166666666661</v>
      </c>
      <c r="B255" s="1">
        <v>0.83371527777777776</v>
      </c>
      <c r="C255" s="1">
        <v>0.88817129629629632</v>
      </c>
      <c r="D255" s="1">
        <v>0.82217592592592592</v>
      </c>
      <c r="G255" s="1">
        <v>0.86709490740740736</v>
      </c>
      <c r="H255" s="1">
        <v>0.87707175925925929</v>
      </c>
      <c r="K255" s="1">
        <v>0.88495370370370363</v>
      </c>
      <c r="L255" s="1">
        <v>0.89069444444444434</v>
      </c>
      <c r="N255" s="1">
        <v>0.88443287037037033</v>
      </c>
      <c r="O255" s="1">
        <v>0.88193287037037038</v>
      </c>
    </row>
    <row r="256" spans="1:17">
      <c r="A256" s="1">
        <v>0.78789351851851863</v>
      </c>
      <c r="B256" s="1">
        <v>0.83503472222222219</v>
      </c>
      <c r="C256" s="1">
        <v>0.88824074074074078</v>
      </c>
      <c r="D256" s="1">
        <v>0.82228009259259249</v>
      </c>
      <c r="G256" s="1">
        <v>0.86716435185185192</v>
      </c>
      <c r="H256" s="1">
        <v>0.87719907407407405</v>
      </c>
      <c r="K256" s="1">
        <v>0.88501157407407405</v>
      </c>
      <c r="L256" s="1">
        <v>0.89131944444444444</v>
      </c>
      <c r="N256" s="1">
        <v>0.88489583333333333</v>
      </c>
      <c r="O256" s="1">
        <v>0.8820486111111111</v>
      </c>
    </row>
    <row r="257" spans="1:15">
      <c r="A257" s="1">
        <v>0.78815972222222219</v>
      </c>
      <c r="B257" s="1">
        <v>0.83535879629629628</v>
      </c>
      <c r="C257" s="1">
        <v>0.88829861111111119</v>
      </c>
      <c r="D257" s="1">
        <v>0.82318287037037041</v>
      </c>
      <c r="G257" s="1">
        <v>0.86971064814814814</v>
      </c>
      <c r="H257" s="1">
        <v>0.87736111111111115</v>
      </c>
      <c r="K257" s="1">
        <v>0.88510416666666669</v>
      </c>
      <c r="L257" s="1">
        <v>0.89667824074074076</v>
      </c>
      <c r="N257" s="1">
        <v>0.8849421296296297</v>
      </c>
      <c r="O257" s="1">
        <v>0.88231481481481477</v>
      </c>
    </row>
    <row r="258" spans="1:15">
      <c r="A258" s="1">
        <v>0.78822916666666665</v>
      </c>
      <c r="B258" s="1">
        <v>0.84319444444444447</v>
      </c>
      <c r="C258" s="1">
        <v>0.88857638888888879</v>
      </c>
      <c r="D258" s="1">
        <v>0.82420138888888894</v>
      </c>
      <c r="G258" s="1">
        <v>0.87035879629629631</v>
      </c>
      <c r="H258" s="1">
        <v>0.87744212962962964</v>
      </c>
      <c r="K258" s="1">
        <v>0.88525462962962964</v>
      </c>
      <c r="L258" s="1">
        <v>0.8968518518518519</v>
      </c>
      <c r="N258" s="1">
        <v>0.88513888888888881</v>
      </c>
      <c r="O258" s="1">
        <v>0.88244212962962953</v>
      </c>
    </row>
    <row r="259" spans="1:15">
      <c r="A259" s="1">
        <v>0.78832175925925929</v>
      </c>
      <c r="B259" s="1">
        <v>0.84324074074074085</v>
      </c>
      <c r="C259" s="1">
        <v>0.8887962962962962</v>
      </c>
      <c r="D259" s="1">
        <v>0.82510416666666664</v>
      </c>
      <c r="G259" s="1">
        <v>0.87065972222222221</v>
      </c>
      <c r="H259" s="1">
        <v>0.87758101851851855</v>
      </c>
      <c r="K259" s="1">
        <v>0.88531249999999995</v>
      </c>
      <c r="L259" s="1">
        <v>0.89806712962962953</v>
      </c>
      <c r="N259" s="1">
        <v>0.88548611111111108</v>
      </c>
      <c r="O259" s="1">
        <v>0.88249999999999995</v>
      </c>
    </row>
    <row r="260" spans="1:15">
      <c r="A260" s="1">
        <v>0.78844907407407405</v>
      </c>
      <c r="B260" s="1">
        <v>0.8456597222222223</v>
      </c>
      <c r="C260" s="1">
        <v>0.88896990740740733</v>
      </c>
      <c r="D260" s="1">
        <v>0.82592592592592595</v>
      </c>
      <c r="G260" s="1">
        <v>0.8721875</v>
      </c>
      <c r="H260" s="1">
        <v>0.87765046296296301</v>
      </c>
      <c r="K260" s="1">
        <v>0.88541666666666663</v>
      </c>
      <c r="L260" s="1">
        <v>0.8982175925925926</v>
      </c>
      <c r="N260" s="1">
        <v>0.88574074074074083</v>
      </c>
      <c r="O260" s="1">
        <v>0.88296296296296306</v>
      </c>
    </row>
    <row r="261" spans="1:15">
      <c r="A261" s="1">
        <v>0.78850694444444447</v>
      </c>
      <c r="B261" s="1">
        <v>0.84633101851851855</v>
      </c>
      <c r="C261" s="1">
        <v>0.8890162037037036</v>
      </c>
      <c r="D261" s="1">
        <v>0.82659722222222232</v>
      </c>
      <c r="G261" s="1">
        <v>0.87247685185185186</v>
      </c>
      <c r="H261" s="1">
        <v>0.87774305555555554</v>
      </c>
      <c r="K261" s="1">
        <v>0.88576388888888891</v>
      </c>
      <c r="L261" s="1">
        <v>0.89826388888888886</v>
      </c>
      <c r="N261" s="1">
        <v>0.88593749999999993</v>
      </c>
      <c r="O261" s="1">
        <v>0.88318287037037047</v>
      </c>
    </row>
    <row r="262" spans="1:15">
      <c r="A262" s="1">
        <v>0.78862268518518519</v>
      </c>
      <c r="B262" s="1">
        <v>0.84651620370370362</v>
      </c>
      <c r="C262" s="1">
        <v>0.88908564814814817</v>
      </c>
      <c r="D262" s="1">
        <v>0.82707175925925924</v>
      </c>
      <c r="G262" s="1">
        <v>0.87254629629629632</v>
      </c>
      <c r="H262" s="1">
        <v>0.87783564814814818</v>
      </c>
      <c r="K262" s="1">
        <v>0.88583333333333336</v>
      </c>
      <c r="L262" s="1">
        <v>0.89835648148148151</v>
      </c>
      <c r="N262" s="1">
        <v>0.88624999999999998</v>
      </c>
      <c r="O262" s="1">
        <v>0.88340277777777787</v>
      </c>
    </row>
    <row r="263" spans="1:15">
      <c r="A263" s="1">
        <v>0.78868055555555561</v>
      </c>
      <c r="B263" s="1">
        <v>0.84872685185185182</v>
      </c>
      <c r="C263" s="1">
        <v>0.88916666666666666</v>
      </c>
      <c r="D263" s="1">
        <v>0.82771990740740742</v>
      </c>
      <c r="G263" s="1">
        <v>0.87260416666666663</v>
      </c>
      <c r="H263" s="1">
        <v>0.87822916666666673</v>
      </c>
      <c r="K263" s="1">
        <v>0.88635416666666667</v>
      </c>
      <c r="L263" s="1">
        <v>0.89875000000000005</v>
      </c>
      <c r="N263" s="1">
        <v>0.88637731481481474</v>
      </c>
      <c r="O263" s="1">
        <v>0.88355324074074071</v>
      </c>
    </row>
    <row r="264" spans="1:15">
      <c r="A264" s="1">
        <v>0.78895833333333332</v>
      </c>
      <c r="B264" s="1">
        <v>0.84950231481481486</v>
      </c>
      <c r="C264" s="1">
        <v>0.88931712962962972</v>
      </c>
      <c r="D264" s="1">
        <v>0.82797453703703694</v>
      </c>
      <c r="G264" s="1">
        <v>0.87344907407407402</v>
      </c>
      <c r="H264" s="1">
        <v>0.87828703703703714</v>
      </c>
      <c r="K264" s="1">
        <v>0.88653935185185195</v>
      </c>
      <c r="L264" s="1">
        <v>0.90910879629629626</v>
      </c>
      <c r="N264" s="1">
        <v>0.88665509259259256</v>
      </c>
      <c r="O264" s="1">
        <v>0.88370370370370377</v>
      </c>
    </row>
    <row r="265" spans="1:15">
      <c r="A265" s="1">
        <v>0.78925925925925933</v>
      </c>
      <c r="B265" s="1">
        <v>0.849675925925926</v>
      </c>
      <c r="C265" s="1">
        <v>0.88947916666666671</v>
      </c>
      <c r="D265" s="1">
        <v>0.82923611111111117</v>
      </c>
      <c r="G265" s="1">
        <v>0.87355324074074081</v>
      </c>
      <c r="H265" s="1">
        <v>0.87836805555555564</v>
      </c>
      <c r="K265" s="1">
        <v>0.88760416666666664</v>
      </c>
      <c r="L265" s="1">
        <v>0.90923611111111102</v>
      </c>
      <c r="N265" s="1">
        <v>0.88715277777777779</v>
      </c>
      <c r="O265" s="1">
        <v>0.88388888888888895</v>
      </c>
    </row>
    <row r="266" spans="1:15">
      <c r="A266" s="1">
        <v>0.789525462962963</v>
      </c>
      <c r="B266" s="1">
        <v>0.85082175925925929</v>
      </c>
      <c r="C266" s="1">
        <v>0.88953703703703713</v>
      </c>
      <c r="D266" s="1">
        <v>0.83010416666666664</v>
      </c>
      <c r="G266" s="1">
        <v>0.87361111111111101</v>
      </c>
      <c r="H266" s="1">
        <v>0.87844907407407413</v>
      </c>
      <c r="K266" s="1">
        <v>0.88782407407407404</v>
      </c>
      <c r="L266" s="1">
        <v>0.90961805555555564</v>
      </c>
      <c r="N266" s="1">
        <v>0.88732638888888893</v>
      </c>
      <c r="O266" s="1">
        <v>0.88402777777777775</v>
      </c>
    </row>
    <row r="267" spans="1:15">
      <c r="A267" s="1">
        <v>0.7895833333333333</v>
      </c>
      <c r="B267" s="1">
        <v>0.85267361111111117</v>
      </c>
      <c r="C267" s="1">
        <v>0.89134259259259263</v>
      </c>
      <c r="D267" s="1">
        <v>0.83017361111111121</v>
      </c>
      <c r="G267" s="1">
        <v>0.87387731481481479</v>
      </c>
      <c r="H267" s="1">
        <v>0.87859953703703697</v>
      </c>
      <c r="K267" s="1">
        <v>0.88810185185185186</v>
      </c>
      <c r="N267" s="1">
        <v>0.88754629629629633</v>
      </c>
      <c r="O267" s="1">
        <v>0.88483796296296291</v>
      </c>
    </row>
    <row r="268" spans="1:15">
      <c r="A268" s="1">
        <v>0.78964120370370372</v>
      </c>
      <c r="B268" s="1">
        <v>0.85319444444444448</v>
      </c>
      <c r="C268" s="1">
        <v>0.8914467592592592</v>
      </c>
      <c r="D268" s="1">
        <v>0.83034722222222224</v>
      </c>
      <c r="G268" s="1">
        <v>0.87399305555555562</v>
      </c>
      <c r="H268" s="1">
        <v>0.87872685185185195</v>
      </c>
      <c r="K268" s="1">
        <v>0.88820601851851855</v>
      </c>
      <c r="N268" s="1">
        <v>0.88802083333333337</v>
      </c>
      <c r="O268" s="1">
        <v>0.88497685185185182</v>
      </c>
    </row>
    <row r="269" spans="1:15">
      <c r="A269" s="1">
        <v>0.78968749999999999</v>
      </c>
      <c r="B269" s="1">
        <v>0.85469907407407408</v>
      </c>
      <c r="C269" s="1">
        <v>0.89185185185185178</v>
      </c>
      <c r="D269" s="1">
        <v>0.83155092592592583</v>
      </c>
      <c r="G269" s="1">
        <v>0.87413194444444453</v>
      </c>
      <c r="H269" s="1">
        <v>0.87883101851851853</v>
      </c>
      <c r="K269" s="1">
        <v>0.88827546296296289</v>
      </c>
      <c r="N269" s="1">
        <v>0.88883101851851853</v>
      </c>
      <c r="O269" s="1">
        <v>0.88533564814814814</v>
      </c>
    </row>
    <row r="270" spans="1:15">
      <c r="A270" s="1">
        <v>0.78975694444444444</v>
      </c>
      <c r="B270" s="1">
        <v>0.85765046296296299</v>
      </c>
      <c r="C270" s="1">
        <v>0.89208333333333334</v>
      </c>
      <c r="D270" s="1">
        <v>0.8362384259259259</v>
      </c>
      <c r="G270" s="1">
        <v>0.87421296296296302</v>
      </c>
      <c r="H270" s="1">
        <v>0.87890046296296298</v>
      </c>
      <c r="K270" s="1">
        <v>0.88880787037037035</v>
      </c>
      <c r="N270" s="1">
        <v>0.88927083333333334</v>
      </c>
      <c r="O270" s="1">
        <v>0.88545138888888886</v>
      </c>
    </row>
    <row r="271" spans="1:15">
      <c r="A271" s="1">
        <v>0.78981481481481486</v>
      </c>
      <c r="B271" s="1">
        <v>0.8577662037037036</v>
      </c>
      <c r="C271" s="1">
        <v>0.89312499999999995</v>
      </c>
      <c r="D271" s="1">
        <v>0.83758101851851852</v>
      </c>
      <c r="G271" s="1">
        <v>0.87474537037037037</v>
      </c>
      <c r="H271" s="1">
        <v>0.87898148148148147</v>
      </c>
      <c r="K271" s="1">
        <v>0.88886574074074076</v>
      </c>
      <c r="N271" s="1">
        <v>0.8893402777777778</v>
      </c>
      <c r="O271" s="1">
        <v>0.88572916666666668</v>
      </c>
    </row>
    <row r="272" spans="1:15">
      <c r="A272" s="1">
        <v>0.78991898148148154</v>
      </c>
      <c r="B272" s="1">
        <v>0.865300925925926</v>
      </c>
      <c r="C272" s="1">
        <v>0.89351851851851849</v>
      </c>
      <c r="D272" s="1">
        <v>0.83831018518518519</v>
      </c>
      <c r="G272" s="1">
        <v>0.87488425925925928</v>
      </c>
      <c r="H272" s="1">
        <v>0.8790972222222222</v>
      </c>
      <c r="K272" s="1">
        <v>0.88898148148148148</v>
      </c>
      <c r="N272" s="1">
        <v>0.88943287037037033</v>
      </c>
      <c r="O272" s="1">
        <v>0.88594907407407408</v>
      </c>
    </row>
    <row r="273" spans="1:15">
      <c r="A273" s="1">
        <v>0.79002314814814811</v>
      </c>
      <c r="B273" s="1">
        <v>0.86618055555555562</v>
      </c>
      <c r="C273" s="1">
        <v>0.89379629629629631</v>
      </c>
      <c r="D273" s="1">
        <v>0.84001157407407412</v>
      </c>
      <c r="G273" s="1">
        <v>0.87502314814814808</v>
      </c>
      <c r="H273" s="1">
        <v>0.87918981481481484</v>
      </c>
      <c r="K273" s="1">
        <v>0.88921296296296293</v>
      </c>
      <c r="N273" s="1">
        <v>0.89520833333333327</v>
      </c>
      <c r="O273" s="1">
        <v>0.88606481481481481</v>
      </c>
    </row>
    <row r="274" spans="1:15">
      <c r="A274" s="1">
        <v>0.79023148148148137</v>
      </c>
      <c r="B274" s="1">
        <v>0.86621527777777774</v>
      </c>
      <c r="C274" s="1">
        <v>0.89413194444444455</v>
      </c>
      <c r="D274" s="1">
        <v>0.84230324074074081</v>
      </c>
      <c r="G274" s="1">
        <v>0.87550925925925915</v>
      </c>
      <c r="H274" s="1">
        <v>0.87930555555555545</v>
      </c>
      <c r="K274" s="1">
        <v>0.88931712962962972</v>
      </c>
      <c r="N274" s="1">
        <v>0.89896990740740745</v>
      </c>
      <c r="O274" s="1">
        <v>0.88648148148148154</v>
      </c>
    </row>
    <row r="275" spans="1:15">
      <c r="A275" s="1">
        <v>0.79038194444444443</v>
      </c>
      <c r="B275" s="1">
        <v>0.86662037037037043</v>
      </c>
      <c r="C275" s="1">
        <v>0.8968287037037036</v>
      </c>
      <c r="D275" s="1">
        <v>0.84434027777777787</v>
      </c>
      <c r="G275" s="1">
        <v>0.87589120370370377</v>
      </c>
      <c r="H275" s="1">
        <v>0.87940972222222225</v>
      </c>
      <c r="K275" s="1">
        <v>0.88940972222222225</v>
      </c>
      <c r="O275" s="1">
        <v>0.88665509259259256</v>
      </c>
    </row>
    <row r="276" spans="1:15">
      <c r="A276" s="1">
        <v>0.79045138888888899</v>
      </c>
      <c r="B276" s="1">
        <v>0.87113425925925936</v>
      </c>
      <c r="C276" s="1">
        <v>0.89915509259259263</v>
      </c>
      <c r="D276" s="1">
        <v>0.84444444444444444</v>
      </c>
      <c r="G276" s="1">
        <v>0.87607638888888895</v>
      </c>
      <c r="H276" s="1">
        <v>0.87946759259259266</v>
      </c>
      <c r="K276" s="1">
        <v>0.8895601851851852</v>
      </c>
      <c r="O276" s="1">
        <v>0.88684027777777785</v>
      </c>
    </row>
    <row r="277" spans="1:15">
      <c r="A277" s="1">
        <v>0.79060185185185183</v>
      </c>
      <c r="B277" s="1">
        <v>0.87497685185185192</v>
      </c>
      <c r="C277" s="1">
        <v>0.89979166666666666</v>
      </c>
      <c r="D277" s="1">
        <v>0.84487268518518521</v>
      </c>
      <c r="G277" s="1">
        <v>0.87613425925925925</v>
      </c>
      <c r="H277" s="1">
        <v>0.87958333333333327</v>
      </c>
      <c r="K277" s="1">
        <v>0.8898032407407408</v>
      </c>
      <c r="O277" s="1">
        <v>0.88884259259259257</v>
      </c>
    </row>
    <row r="278" spans="1:15">
      <c r="A278" s="1">
        <v>0.79069444444444448</v>
      </c>
      <c r="B278" s="1">
        <v>0.87535879629629632</v>
      </c>
      <c r="C278" s="1">
        <v>0.90295138888888893</v>
      </c>
      <c r="D278" s="1">
        <v>0.84546296296296297</v>
      </c>
      <c r="G278" s="1">
        <v>0.87645833333333334</v>
      </c>
      <c r="H278" s="1">
        <v>0.87991898148148151</v>
      </c>
      <c r="K278" s="1">
        <v>0.88990740740740737</v>
      </c>
      <c r="O278" s="1">
        <v>0.89021990740740742</v>
      </c>
    </row>
    <row r="279" spans="1:15">
      <c r="A279" s="1">
        <v>0.79105324074074079</v>
      </c>
      <c r="B279" s="1">
        <v>0.87555555555555553</v>
      </c>
      <c r="C279" s="1">
        <v>0.90435185185185185</v>
      </c>
      <c r="D279" s="1">
        <v>0.8473032407407407</v>
      </c>
      <c r="G279" s="1">
        <v>0.87655092592592598</v>
      </c>
      <c r="H279" s="1">
        <v>0.88003472222222223</v>
      </c>
      <c r="K279" s="1">
        <v>0.8900231481481482</v>
      </c>
      <c r="O279" s="1">
        <v>0.89033564814814825</v>
      </c>
    </row>
    <row r="280" spans="1:15">
      <c r="A280" s="1">
        <v>0.79145833333333337</v>
      </c>
      <c r="B280" s="1">
        <v>0.87579861111111112</v>
      </c>
      <c r="C280" s="1">
        <v>0.9046643518518519</v>
      </c>
      <c r="D280" s="1">
        <v>0.84765046296296298</v>
      </c>
      <c r="G280" s="1">
        <v>0.87664351851851852</v>
      </c>
      <c r="H280" s="1">
        <v>0.8800810185185185</v>
      </c>
      <c r="K280" s="1">
        <v>0.89142361111111112</v>
      </c>
      <c r="O280" s="1">
        <v>0.89259259259259249</v>
      </c>
    </row>
    <row r="281" spans="1:15">
      <c r="A281" s="1">
        <v>0.79156249999999995</v>
      </c>
      <c r="B281" s="1">
        <v>0.87590277777777781</v>
      </c>
      <c r="C281" s="1">
        <v>0.90491898148148142</v>
      </c>
      <c r="D281" s="1">
        <v>0.84803240740740737</v>
      </c>
      <c r="G281" s="1">
        <v>0.87678240740740743</v>
      </c>
      <c r="H281" s="1">
        <v>0.88017361111111114</v>
      </c>
      <c r="K281" s="1">
        <v>0.89149305555555547</v>
      </c>
      <c r="O281" s="1">
        <v>0.89302083333333337</v>
      </c>
    </row>
    <row r="282" spans="1:15">
      <c r="A282" s="1">
        <v>0.79166666666666663</v>
      </c>
      <c r="B282" s="1">
        <v>0.87599537037037034</v>
      </c>
      <c r="C282" s="1">
        <v>0.90506944444444448</v>
      </c>
      <c r="D282" s="1">
        <v>0.84840277777777784</v>
      </c>
      <c r="G282" s="1">
        <v>0.87715277777777778</v>
      </c>
      <c r="H282" s="1">
        <v>0.88025462962962964</v>
      </c>
      <c r="K282" s="1">
        <v>0.89256944444444442</v>
      </c>
      <c r="O282" s="1">
        <v>0.89452546296296298</v>
      </c>
    </row>
    <row r="283" spans="1:15">
      <c r="A283" s="1">
        <v>0.79172453703703705</v>
      </c>
      <c r="B283" s="1">
        <v>0.87612268518518521</v>
      </c>
      <c r="C283" s="1">
        <v>0.90565972222222213</v>
      </c>
      <c r="D283" s="1">
        <v>0.84998842592592594</v>
      </c>
      <c r="G283" s="1">
        <v>0.87729166666666669</v>
      </c>
      <c r="H283" s="1">
        <v>0.88037037037037036</v>
      </c>
      <c r="K283" s="1">
        <v>0.89371527777777782</v>
      </c>
      <c r="O283" s="1">
        <v>0.89467592592592593</v>
      </c>
    </row>
    <row r="284" spans="1:15">
      <c r="A284" s="1">
        <v>0.7917939814814815</v>
      </c>
      <c r="B284" s="1">
        <v>0.87622685185185178</v>
      </c>
      <c r="C284" s="1">
        <v>0.90649305555555559</v>
      </c>
      <c r="D284" s="1">
        <v>0.85018518518518515</v>
      </c>
      <c r="G284" s="1">
        <v>0.87746527777777772</v>
      </c>
      <c r="H284" s="1">
        <v>0.88045138888888885</v>
      </c>
      <c r="K284" s="1">
        <v>0.89649305555555558</v>
      </c>
      <c r="O284" s="1">
        <v>0.89526620370370369</v>
      </c>
    </row>
    <row r="285" spans="1:15">
      <c r="A285" s="1">
        <v>0.79199074074074083</v>
      </c>
      <c r="B285" s="1">
        <v>0.87630787037037028</v>
      </c>
      <c r="C285" s="1">
        <v>0.90656250000000005</v>
      </c>
      <c r="D285" s="1">
        <v>0.85043981481481479</v>
      </c>
      <c r="G285" s="1">
        <v>0.8775115740740741</v>
      </c>
      <c r="H285" s="1">
        <v>0.8806828703703703</v>
      </c>
      <c r="K285" s="1">
        <v>0.8968287037037036</v>
      </c>
      <c r="O285" s="1">
        <v>0.89541666666666664</v>
      </c>
    </row>
    <row r="286" spans="1:15">
      <c r="A286" s="1">
        <v>0.79207175925925932</v>
      </c>
      <c r="B286" s="1">
        <v>0.87652777777777768</v>
      </c>
      <c r="C286" s="1">
        <v>0.90967592592592583</v>
      </c>
      <c r="D286" s="1">
        <v>0.85052083333333339</v>
      </c>
      <c r="G286" s="1">
        <v>0.87767361111111108</v>
      </c>
      <c r="H286" s="1">
        <v>0.88087962962962962</v>
      </c>
      <c r="K286" s="1">
        <v>0.89730324074074075</v>
      </c>
      <c r="O286" s="1">
        <v>0.89568287037037031</v>
      </c>
    </row>
    <row r="287" spans="1:15">
      <c r="A287" s="1">
        <v>0.79231481481481481</v>
      </c>
      <c r="B287" s="1">
        <v>0.87666666666666659</v>
      </c>
      <c r="C287" s="1">
        <v>0.91078703703703701</v>
      </c>
      <c r="D287" s="1">
        <v>0.8505787037037037</v>
      </c>
      <c r="G287" s="1">
        <v>0.87775462962962969</v>
      </c>
      <c r="H287" s="1">
        <v>0.88094907407407408</v>
      </c>
      <c r="K287" s="1">
        <v>0.89753472222222219</v>
      </c>
      <c r="O287" s="1">
        <v>0.8963078703703703</v>
      </c>
    </row>
    <row r="288" spans="1:15">
      <c r="A288" s="1">
        <v>0.79260416666666667</v>
      </c>
      <c r="B288" s="1">
        <v>0.87674768518518509</v>
      </c>
      <c r="C288" s="1">
        <v>0.91123842592592597</v>
      </c>
      <c r="D288" s="1">
        <v>0.85063657407407411</v>
      </c>
      <c r="G288" s="1">
        <v>0.87787037037037041</v>
      </c>
      <c r="H288" s="1">
        <v>0.88101851851851853</v>
      </c>
      <c r="K288" s="1">
        <v>0.89804398148148146</v>
      </c>
    </row>
    <row r="289" spans="1:11">
      <c r="A289" s="1">
        <v>0.7927777777777778</v>
      </c>
      <c r="B289" s="1">
        <v>0.8768055555555555</v>
      </c>
      <c r="C289" s="1">
        <v>0.91135416666666658</v>
      </c>
      <c r="D289" s="1">
        <v>0.85070601851851846</v>
      </c>
      <c r="G289" s="1">
        <v>0.87796296296296295</v>
      </c>
      <c r="H289" s="1">
        <v>0.88115740740740733</v>
      </c>
      <c r="K289" s="1">
        <v>0.89937500000000004</v>
      </c>
    </row>
    <row r="290" spans="1:11">
      <c r="A290" s="1">
        <v>0.79296296296296298</v>
      </c>
      <c r="B290" s="1">
        <v>0.87695601851851857</v>
      </c>
      <c r="C290" s="1">
        <v>0.91148148148148145</v>
      </c>
      <c r="D290" s="1">
        <v>0.85300925925925919</v>
      </c>
      <c r="G290" s="1">
        <v>0.87810185185185186</v>
      </c>
      <c r="H290" s="1">
        <v>0.88135416666666666</v>
      </c>
      <c r="K290" s="1">
        <v>0.89944444444444438</v>
      </c>
    </row>
    <row r="291" spans="1:11">
      <c r="A291" s="1">
        <v>0.79321759259259261</v>
      </c>
      <c r="B291" s="1">
        <v>0.87711805555555555</v>
      </c>
      <c r="C291" s="1">
        <v>0.91159722222222228</v>
      </c>
      <c r="D291" s="1">
        <v>0.85423611111111108</v>
      </c>
      <c r="G291" s="1">
        <v>0.87832175925925926</v>
      </c>
      <c r="H291" s="1">
        <v>0.88142361111111101</v>
      </c>
      <c r="K291" s="1">
        <v>0.89951388888888895</v>
      </c>
    </row>
    <row r="292" spans="1:11">
      <c r="A292" s="1">
        <v>0.7935416666666667</v>
      </c>
      <c r="B292" s="1">
        <v>0.87729166666666669</v>
      </c>
      <c r="C292" s="1">
        <v>0.9116550925925927</v>
      </c>
      <c r="D292" s="1">
        <v>0.85693287037037036</v>
      </c>
      <c r="G292" s="1">
        <v>0.87837962962962957</v>
      </c>
      <c r="H292" s="1">
        <v>0.88156249999999992</v>
      </c>
      <c r="K292" s="1">
        <v>0.900324074074074</v>
      </c>
    </row>
    <row r="293" spans="1:11">
      <c r="A293" s="1">
        <v>0.79373842592592592</v>
      </c>
      <c r="B293" s="1">
        <v>0.87746527777777772</v>
      </c>
      <c r="C293" s="1">
        <v>0.91170138888888896</v>
      </c>
      <c r="D293" s="1">
        <v>0.86071759259259262</v>
      </c>
      <c r="G293" s="1">
        <v>0.87858796296296304</v>
      </c>
      <c r="H293" s="1">
        <v>0.88185185185185189</v>
      </c>
      <c r="K293" s="1">
        <v>0.90214120370370365</v>
      </c>
    </row>
    <row r="294" spans="1:11">
      <c r="A294" s="1">
        <v>0.79399305555555555</v>
      </c>
      <c r="B294" s="1">
        <v>0.87758101851851855</v>
      </c>
      <c r="C294" s="1">
        <v>0.91177083333333331</v>
      </c>
      <c r="D294" s="1">
        <v>0.86215277777777777</v>
      </c>
      <c r="G294" s="1">
        <v>0.87870370370370365</v>
      </c>
      <c r="H294" s="1">
        <v>0.88197916666666665</v>
      </c>
      <c r="K294" s="1">
        <v>0.90221064814814811</v>
      </c>
    </row>
    <row r="295" spans="1:11">
      <c r="A295" s="1">
        <v>0.7940625</v>
      </c>
      <c r="B295" s="1">
        <v>0.87768518518518512</v>
      </c>
      <c r="C295" s="1">
        <v>0.91180555555555554</v>
      </c>
      <c r="D295" s="1">
        <v>0.86395833333333327</v>
      </c>
      <c r="G295" s="1">
        <v>0.87880787037037045</v>
      </c>
      <c r="H295" s="1">
        <v>0.88207175925925929</v>
      </c>
      <c r="K295" s="1">
        <v>0.90239583333333329</v>
      </c>
    </row>
    <row r="296" spans="1:11">
      <c r="A296" s="1">
        <v>0.79422453703703699</v>
      </c>
      <c r="B296" s="1">
        <v>0.8780324074074074</v>
      </c>
      <c r="C296" s="1">
        <v>0.91186342592592595</v>
      </c>
      <c r="D296" s="1">
        <v>0.86565972222222232</v>
      </c>
      <c r="G296" s="1">
        <v>0.87892361111111106</v>
      </c>
      <c r="H296" s="1">
        <v>0.88219907407407405</v>
      </c>
      <c r="K296" s="1">
        <v>0.90248842592592593</v>
      </c>
    </row>
    <row r="297" spans="1:11">
      <c r="A297" s="1">
        <v>0.79427083333333337</v>
      </c>
      <c r="B297" s="1">
        <v>0.87821759259259258</v>
      </c>
      <c r="C297" s="1">
        <v>0.91209490740740751</v>
      </c>
      <c r="D297" s="1">
        <v>0.86583333333333334</v>
      </c>
      <c r="G297" s="1">
        <v>0.87898148148148147</v>
      </c>
      <c r="H297" s="1">
        <v>0.88230324074074085</v>
      </c>
      <c r="K297" s="1">
        <v>0.90375000000000005</v>
      </c>
    </row>
    <row r="298" spans="1:11">
      <c r="A298" s="1">
        <v>0.79435185185185186</v>
      </c>
      <c r="B298" s="1">
        <v>0.87843749999999998</v>
      </c>
      <c r="C298" s="1">
        <v>0.91219907407407408</v>
      </c>
      <c r="D298" s="1">
        <v>0.86618055555555562</v>
      </c>
      <c r="G298" s="1">
        <v>0.87903935185185178</v>
      </c>
      <c r="H298" s="1">
        <v>0.88237268518518519</v>
      </c>
      <c r="K298" s="1">
        <v>0.90504629629629629</v>
      </c>
    </row>
    <row r="299" spans="1:11">
      <c r="A299" s="1">
        <v>0.79445601851851855</v>
      </c>
      <c r="B299" s="1">
        <v>0.87890046296296298</v>
      </c>
      <c r="C299" s="1">
        <v>0.91550925925925919</v>
      </c>
      <c r="D299" s="1">
        <v>0.86715277777777777</v>
      </c>
      <c r="G299" s="1">
        <v>0.87916666666666676</v>
      </c>
      <c r="H299" s="1">
        <v>0.88268518518518524</v>
      </c>
      <c r="K299" s="1">
        <v>0.90664351851851854</v>
      </c>
    </row>
    <row r="300" spans="1:11">
      <c r="A300" s="1">
        <v>0.79453703703703704</v>
      </c>
      <c r="B300" s="1">
        <v>0.87896990740740744</v>
      </c>
      <c r="D300" s="1">
        <v>0.86721064814814808</v>
      </c>
      <c r="G300" s="1">
        <v>0.87923611111111111</v>
      </c>
      <c r="H300" s="1">
        <v>0.88284722222222223</v>
      </c>
      <c r="K300" s="1">
        <v>0.90806712962962965</v>
      </c>
    </row>
    <row r="301" spans="1:11">
      <c r="A301" s="1">
        <v>0.79460648148148139</v>
      </c>
      <c r="B301" s="1">
        <v>0.87908564814814805</v>
      </c>
      <c r="D301" s="1">
        <v>0.86796296296296294</v>
      </c>
      <c r="G301" s="1">
        <v>0.87946759259259266</v>
      </c>
      <c r="H301" s="1">
        <v>0.88293981481481476</v>
      </c>
      <c r="K301" s="1">
        <v>0.91106481481481483</v>
      </c>
    </row>
    <row r="302" spans="1:11">
      <c r="A302" s="1">
        <v>0.7946643518518518</v>
      </c>
      <c r="B302" s="1">
        <v>0.87924768518518526</v>
      </c>
      <c r="D302" s="1">
        <v>0.87136574074074069</v>
      </c>
      <c r="G302" s="1">
        <v>0.87953703703703701</v>
      </c>
      <c r="H302" s="1">
        <v>0.8831134259259259</v>
      </c>
      <c r="K302" s="1">
        <v>0.91136574074074073</v>
      </c>
    </row>
    <row r="303" spans="1:11">
      <c r="A303" s="1">
        <v>0.79505787037037035</v>
      </c>
      <c r="B303" s="1">
        <v>0.87932870370370375</v>
      </c>
      <c r="D303" s="1">
        <v>0.87197916666666664</v>
      </c>
      <c r="G303" s="1">
        <v>0.87974537037037026</v>
      </c>
      <c r="H303" s="1">
        <v>0.88319444444444439</v>
      </c>
      <c r="K303" s="1">
        <v>0.91159722222222228</v>
      </c>
    </row>
    <row r="304" spans="1:11">
      <c r="A304" s="1">
        <v>0.7952662037037036</v>
      </c>
      <c r="B304" s="1">
        <v>0.87964120370370369</v>
      </c>
      <c r="D304" s="1">
        <v>0.87214120370370374</v>
      </c>
      <c r="G304" s="1">
        <v>0.87979166666666664</v>
      </c>
      <c r="H304" s="1">
        <v>0.88351851851851848</v>
      </c>
      <c r="K304" s="1">
        <v>0.91170138888888896</v>
      </c>
    </row>
    <row r="305" spans="1:11">
      <c r="A305" s="1">
        <v>0.79533564814814817</v>
      </c>
      <c r="B305" s="1">
        <v>0.8797800925925926</v>
      </c>
      <c r="D305" s="1">
        <v>0.87225694444444446</v>
      </c>
      <c r="G305" s="1">
        <v>0.88010416666666658</v>
      </c>
      <c r="H305" s="1">
        <v>0.88370370370370377</v>
      </c>
      <c r="K305" s="1">
        <v>0.91377314814814825</v>
      </c>
    </row>
    <row r="306" spans="1:11">
      <c r="A306" s="1">
        <v>0.79540509259259251</v>
      </c>
      <c r="B306" s="1">
        <v>0.87993055555555555</v>
      </c>
      <c r="D306" s="1">
        <v>0.87251157407407398</v>
      </c>
      <c r="G306" s="1">
        <v>0.88016203703703699</v>
      </c>
      <c r="H306" s="1">
        <v>0.88400462962962967</v>
      </c>
      <c r="K306" s="1">
        <v>0.91440972222222217</v>
      </c>
    </row>
    <row r="307" spans="1:11">
      <c r="A307" s="1">
        <v>0.79577546296296298</v>
      </c>
      <c r="B307" s="1">
        <v>0.88</v>
      </c>
      <c r="D307" s="1">
        <v>0.87262731481481481</v>
      </c>
      <c r="G307" s="1">
        <v>0.8806250000000001</v>
      </c>
      <c r="H307" s="1">
        <v>0.88407407407407401</v>
      </c>
      <c r="K307" s="1">
        <v>0.91446759259259258</v>
      </c>
    </row>
    <row r="308" spans="1:11">
      <c r="A308" s="1">
        <v>0.79615740740740737</v>
      </c>
      <c r="B308" s="1">
        <v>0.88018518518518529</v>
      </c>
      <c r="D308" s="1">
        <v>0.87269675925925927</v>
      </c>
      <c r="G308" s="1">
        <v>0.880925925925926</v>
      </c>
      <c r="H308" s="1">
        <v>0.8841782407407407</v>
      </c>
      <c r="K308" s="1">
        <v>0.91462962962962957</v>
      </c>
    </row>
    <row r="309" spans="1:11">
      <c r="A309" s="1">
        <v>0.79628472222222213</v>
      </c>
      <c r="B309" s="1">
        <v>0.8804050925925927</v>
      </c>
      <c r="D309" s="1">
        <v>0.8728703703703703</v>
      </c>
      <c r="G309" s="1">
        <v>0.88104166666666661</v>
      </c>
      <c r="H309" s="1">
        <v>0.88429398148148142</v>
      </c>
      <c r="K309" s="1">
        <v>0.91483796296296294</v>
      </c>
    </row>
    <row r="310" spans="1:11">
      <c r="A310" s="1">
        <v>0.7963541666666667</v>
      </c>
      <c r="B310" s="1">
        <v>0.88064814814814818</v>
      </c>
      <c r="D310" s="1">
        <v>0.87299768518518517</v>
      </c>
      <c r="G310" s="1">
        <v>0.88118055555555552</v>
      </c>
      <c r="H310" s="1">
        <v>0.88446759259259267</v>
      </c>
      <c r="K310" s="1">
        <v>0.91493055555555547</v>
      </c>
    </row>
    <row r="311" spans="1:11">
      <c r="A311" s="1">
        <v>0.79643518518518519</v>
      </c>
      <c r="B311" s="1">
        <v>0.88075231481481486</v>
      </c>
      <c r="D311" s="1">
        <v>0.87322916666666661</v>
      </c>
      <c r="G311" s="1">
        <v>0.88159722222222225</v>
      </c>
      <c r="H311" s="1">
        <v>0.88450231481481489</v>
      </c>
      <c r="K311" s="1">
        <v>0.91509259259259268</v>
      </c>
    </row>
    <row r="312" spans="1:11">
      <c r="A312" s="1">
        <v>0.7965740740740741</v>
      </c>
      <c r="B312" s="1">
        <v>0.88087962962962962</v>
      </c>
      <c r="D312" s="1">
        <v>0.87335648148148148</v>
      </c>
      <c r="G312" s="1">
        <v>0.88224537037037043</v>
      </c>
      <c r="H312" s="1">
        <v>0.88487268518518514</v>
      </c>
      <c r="K312" s="1">
        <v>0.91518518518518521</v>
      </c>
    </row>
    <row r="313" spans="1:11">
      <c r="A313" s="1">
        <v>0.79663194444444452</v>
      </c>
      <c r="B313" s="1">
        <v>0.88111111111111118</v>
      </c>
      <c r="D313" s="1">
        <v>0.87385416666666671</v>
      </c>
      <c r="G313" s="1">
        <v>0.88298611111111114</v>
      </c>
      <c r="H313" s="1">
        <v>0.88545138888888886</v>
      </c>
      <c r="K313" s="1">
        <v>0.91569444444444448</v>
      </c>
    </row>
    <row r="314" spans="1:11">
      <c r="A314" s="1">
        <v>0.79679398148148151</v>
      </c>
      <c r="B314" s="1">
        <v>0.88119212962962967</v>
      </c>
      <c r="D314" s="1">
        <v>0.87395833333333339</v>
      </c>
      <c r="G314" s="1">
        <v>0.88326388888888896</v>
      </c>
      <c r="H314" s="1">
        <v>0.88626157407407413</v>
      </c>
    </row>
    <row r="315" spans="1:11">
      <c r="A315" s="1">
        <v>0.79805555555555552</v>
      </c>
      <c r="B315" s="1">
        <v>0.88134259259259251</v>
      </c>
      <c r="D315" s="1">
        <v>0.87406249999999996</v>
      </c>
      <c r="G315" s="1">
        <v>0.88347222222222221</v>
      </c>
      <c r="H315" s="1">
        <v>0.88804398148148145</v>
      </c>
    </row>
    <row r="316" spans="1:11">
      <c r="A316" s="1">
        <v>0.79818287037037028</v>
      </c>
      <c r="B316" s="1">
        <v>0.88146990740740738</v>
      </c>
      <c r="D316" s="1">
        <v>0.8741782407407408</v>
      </c>
      <c r="G316" s="1">
        <v>0.88390046296296287</v>
      </c>
      <c r="H316" s="1">
        <v>0.88975694444444453</v>
      </c>
    </row>
    <row r="317" spans="1:11">
      <c r="A317" s="1">
        <v>0.7984837962962964</v>
      </c>
      <c r="B317" s="1">
        <v>0.88162037037037033</v>
      </c>
      <c r="D317" s="1">
        <v>0.8743981481481482</v>
      </c>
      <c r="G317" s="1">
        <v>0.88414351851851858</v>
      </c>
      <c r="H317" s="1">
        <v>0.8900231481481482</v>
      </c>
    </row>
    <row r="318" spans="1:11">
      <c r="A318" s="1">
        <v>0.80013888888888884</v>
      </c>
      <c r="B318" s="1">
        <v>0.8820486111111111</v>
      </c>
      <c r="D318" s="1">
        <v>0.87446759259259255</v>
      </c>
      <c r="G318" s="1">
        <v>0.88422453703703707</v>
      </c>
      <c r="H318" s="1">
        <v>0.89042824074074067</v>
      </c>
    </row>
    <row r="319" spans="1:11">
      <c r="A319" s="1">
        <v>0.8002893518518519</v>
      </c>
      <c r="B319" s="1">
        <v>0.88228009259259255</v>
      </c>
      <c r="D319" s="1">
        <v>0.87452546296296296</v>
      </c>
      <c r="G319" s="1">
        <v>0.8843981481481481</v>
      </c>
      <c r="H319" s="1">
        <v>0.89056712962962958</v>
      </c>
    </row>
    <row r="320" spans="1:11">
      <c r="A320" s="1">
        <v>0.80063657407407407</v>
      </c>
      <c r="B320" s="1">
        <v>0.88238425925925934</v>
      </c>
      <c r="D320" s="1">
        <v>0.87490740740740736</v>
      </c>
      <c r="G320" s="1">
        <v>0.88449074074074074</v>
      </c>
      <c r="H320" s="1">
        <v>0.89071759259259264</v>
      </c>
    </row>
    <row r="321" spans="1:8">
      <c r="A321" s="1">
        <v>0.80084490740740744</v>
      </c>
      <c r="B321" s="1">
        <v>0.88256944444444452</v>
      </c>
      <c r="D321" s="1">
        <v>0.87498842592592585</v>
      </c>
      <c r="G321" s="1">
        <v>0.88462962962962965</v>
      </c>
      <c r="H321" s="1">
        <v>0.89077546296296306</v>
      </c>
    </row>
    <row r="322" spans="1:8">
      <c r="A322" s="1">
        <v>0.80141203703703701</v>
      </c>
      <c r="B322" s="1">
        <v>0.88268518518518524</v>
      </c>
      <c r="D322" s="1">
        <v>0.87511574074074072</v>
      </c>
      <c r="G322" s="1">
        <v>0.88616898148148149</v>
      </c>
      <c r="H322" s="1">
        <v>0.8913078703703704</v>
      </c>
    </row>
    <row r="323" spans="1:8">
      <c r="A323" s="1">
        <v>0.80174768518518524</v>
      </c>
      <c r="B323" s="1">
        <v>0.88289351851851849</v>
      </c>
      <c r="D323" s="1">
        <v>0.87518518518518518</v>
      </c>
      <c r="G323" s="1">
        <v>0.88640046296296304</v>
      </c>
      <c r="H323" s="1">
        <v>0.89136574074074071</v>
      </c>
    </row>
    <row r="324" spans="1:8">
      <c r="A324" s="1">
        <v>0.80224537037037036</v>
      </c>
      <c r="B324" s="1">
        <v>0.88296296296296306</v>
      </c>
      <c r="D324" s="1">
        <v>0.8753009259259259</v>
      </c>
      <c r="G324" s="1">
        <v>0.88703703703703696</v>
      </c>
      <c r="H324" s="1">
        <v>0.89174768518518521</v>
      </c>
    </row>
    <row r="325" spans="1:8">
      <c r="A325" s="1">
        <v>0.80259259259259252</v>
      </c>
      <c r="B325" s="1">
        <v>0.88305555555555548</v>
      </c>
      <c r="D325" s="1">
        <v>0.87540509259259258</v>
      </c>
      <c r="G325" s="1">
        <v>0.88914351851851858</v>
      </c>
      <c r="H325" s="1">
        <v>0.89184027777777775</v>
      </c>
    </row>
    <row r="326" spans="1:8">
      <c r="A326" s="1">
        <v>0.80268518518518517</v>
      </c>
      <c r="B326" s="1">
        <v>0.88325231481481481</v>
      </c>
      <c r="D326" s="1">
        <v>0.87549768518518523</v>
      </c>
      <c r="G326" s="1">
        <v>0.88918981481481485</v>
      </c>
      <c r="H326" s="1">
        <v>0.89197916666666666</v>
      </c>
    </row>
    <row r="327" spans="1:8">
      <c r="A327" s="1">
        <v>0.802800925925926</v>
      </c>
      <c r="B327" s="1">
        <v>0.88334490740740745</v>
      </c>
      <c r="D327" s="1">
        <v>0.87565972222222221</v>
      </c>
      <c r="G327" s="1">
        <v>0.88951388888888883</v>
      </c>
      <c r="H327" s="1">
        <v>0.89214120370370376</v>
      </c>
    </row>
    <row r="328" spans="1:8">
      <c r="A328" s="1">
        <v>0.80291666666666661</v>
      </c>
      <c r="B328" s="1">
        <v>0.88346064814814806</v>
      </c>
      <c r="D328" s="1">
        <v>0.8757638888888889</v>
      </c>
      <c r="G328" s="1">
        <v>0.89113425925925915</v>
      </c>
      <c r="H328" s="1">
        <v>0.89219907407407406</v>
      </c>
    </row>
    <row r="329" spans="1:8">
      <c r="A329" s="1">
        <v>0.80409722222222213</v>
      </c>
      <c r="B329" s="1">
        <v>0.88356481481481486</v>
      </c>
      <c r="D329" s="1">
        <v>0.87587962962962962</v>
      </c>
      <c r="G329" s="1">
        <v>0.89241898148148147</v>
      </c>
      <c r="H329" s="1">
        <v>0.89231481481481489</v>
      </c>
    </row>
    <row r="330" spans="1:8">
      <c r="A330" s="1">
        <v>0.80429398148148146</v>
      </c>
      <c r="B330" s="1">
        <v>0.88373842592592589</v>
      </c>
      <c r="D330" s="1">
        <v>0.87594907407407396</v>
      </c>
      <c r="G330" s="1">
        <v>0.89260416666666664</v>
      </c>
      <c r="H330" s="1">
        <v>0.8924305555555555</v>
      </c>
    </row>
    <row r="331" spans="1:8">
      <c r="A331" s="1">
        <v>0.80489583333333325</v>
      </c>
      <c r="B331" s="1">
        <v>0.88406250000000008</v>
      </c>
      <c r="D331" s="1">
        <v>0.87603009259259268</v>
      </c>
      <c r="G331" s="1">
        <v>0.89267361111111121</v>
      </c>
      <c r="H331" s="1">
        <v>0.89280092592592597</v>
      </c>
    </row>
    <row r="332" spans="1:8">
      <c r="A332" s="1">
        <v>0.80503472222222217</v>
      </c>
      <c r="B332" s="1">
        <v>0.88436342592592598</v>
      </c>
      <c r="D332" s="1">
        <v>0.87612268518518521</v>
      </c>
      <c r="G332" s="1">
        <v>0.89274305555555555</v>
      </c>
      <c r="H332" s="1">
        <v>0.89289351851851861</v>
      </c>
    </row>
    <row r="333" spans="1:8">
      <c r="A333" s="1">
        <v>0.80548611111111112</v>
      </c>
      <c r="B333" s="1">
        <v>0.88453703703703701</v>
      </c>
      <c r="D333" s="1">
        <v>0.87622685185185178</v>
      </c>
      <c r="G333" s="1">
        <v>0.89285879629629628</v>
      </c>
      <c r="H333" s="1">
        <v>0.89297453703703711</v>
      </c>
    </row>
    <row r="334" spans="1:8">
      <c r="A334" s="1">
        <v>0.80554398148148154</v>
      </c>
      <c r="B334" s="1">
        <v>0.88508101851851861</v>
      </c>
      <c r="D334" s="1">
        <v>0.87630787037037028</v>
      </c>
      <c r="G334" s="1">
        <v>0.89528935185185177</v>
      </c>
      <c r="H334" s="1">
        <v>0.8931365740740741</v>
      </c>
    </row>
    <row r="335" spans="1:8">
      <c r="A335" s="1">
        <v>0.80561342592592589</v>
      </c>
      <c r="B335" s="1">
        <v>0.8852430555555556</v>
      </c>
      <c r="D335" s="1">
        <v>0.87643518518518515</v>
      </c>
      <c r="G335" s="1">
        <v>0.89557870370370374</v>
      </c>
      <c r="H335" s="1">
        <v>0.89322916666666663</v>
      </c>
    </row>
    <row r="336" spans="1:8">
      <c r="A336" s="1">
        <v>0.8056712962962963</v>
      </c>
      <c r="B336" s="1">
        <v>0.88571759259259253</v>
      </c>
      <c r="D336" s="1">
        <v>0.87651620370370376</v>
      </c>
      <c r="G336" s="1">
        <v>0.89706018518518515</v>
      </c>
      <c r="H336" s="1">
        <v>0.89329861111111108</v>
      </c>
    </row>
    <row r="337" spans="1:8">
      <c r="A337" s="1">
        <v>0.80583333333333329</v>
      </c>
      <c r="B337" s="1">
        <v>0.88585648148148144</v>
      </c>
      <c r="D337" s="1">
        <v>0.87679398148148147</v>
      </c>
      <c r="G337" s="1">
        <v>0.8979166666666667</v>
      </c>
      <c r="H337" s="1">
        <v>0.89385416666666673</v>
      </c>
    </row>
    <row r="338" spans="1:8">
      <c r="A338" s="1">
        <v>0.80645833333333339</v>
      </c>
      <c r="B338" s="1">
        <v>0.88597222222222216</v>
      </c>
      <c r="D338" s="1">
        <v>0.876886574074074</v>
      </c>
      <c r="G338" s="1">
        <v>0.90027777777777773</v>
      </c>
      <c r="H338" s="1">
        <v>0.8966087962962962</v>
      </c>
    </row>
    <row r="339" spans="1:8">
      <c r="A339" s="1">
        <v>0.80675925925925929</v>
      </c>
      <c r="B339" s="1">
        <v>0.88615740740740734</v>
      </c>
      <c r="D339" s="1">
        <v>0.87697916666666664</v>
      </c>
      <c r="G339" s="1">
        <v>0.900324074074074</v>
      </c>
      <c r="H339" s="1">
        <v>0.89834490740740736</v>
      </c>
    </row>
    <row r="340" spans="1:8">
      <c r="A340" s="1">
        <v>0.80682870370370363</v>
      </c>
      <c r="B340" s="1">
        <v>0.88635416666666667</v>
      </c>
      <c r="D340" s="1">
        <v>0.87733796296296296</v>
      </c>
      <c r="G340" s="1">
        <v>0.90209490740740739</v>
      </c>
      <c r="H340" s="1">
        <v>0.89869212962962963</v>
      </c>
    </row>
    <row r="341" spans="1:8">
      <c r="A341" s="1">
        <v>0.80751157407407403</v>
      </c>
      <c r="B341" s="1">
        <v>0.88702546296296303</v>
      </c>
      <c r="D341" s="1">
        <v>0.87744212962962964</v>
      </c>
      <c r="G341" s="1">
        <v>0.90458333333333341</v>
      </c>
      <c r="H341" s="1">
        <v>0.9040625000000001</v>
      </c>
    </row>
    <row r="342" spans="1:8">
      <c r="A342" s="1">
        <v>0.80782407407407408</v>
      </c>
      <c r="B342" s="1">
        <v>0.88718750000000002</v>
      </c>
      <c r="D342" s="1">
        <v>0.87762731481481471</v>
      </c>
      <c r="G342" s="1">
        <v>0.9078356481481481</v>
      </c>
      <c r="H342" s="1">
        <v>0.90409722222222222</v>
      </c>
    </row>
    <row r="343" spans="1:8">
      <c r="A343" s="1">
        <v>0.80797453703703714</v>
      </c>
      <c r="B343" s="1">
        <v>0.88728009259259266</v>
      </c>
      <c r="D343" s="1">
        <v>0.87771990740740735</v>
      </c>
      <c r="G343" s="1">
        <v>0.90819444444444442</v>
      </c>
      <c r="H343" s="1">
        <v>0.91135416666666658</v>
      </c>
    </row>
    <row r="344" spans="1:8">
      <c r="A344" s="1">
        <v>0.80855324074074064</v>
      </c>
      <c r="B344" s="1">
        <v>0.88748842592592592</v>
      </c>
      <c r="D344" s="1">
        <v>0.87783564814814818</v>
      </c>
    </row>
    <row r="345" spans="1:8">
      <c r="A345" s="1">
        <v>0.80973379629629638</v>
      </c>
      <c r="B345" s="1">
        <v>0.88775462962962959</v>
      </c>
      <c r="D345" s="1">
        <v>0.87796296296296295</v>
      </c>
    </row>
    <row r="346" spans="1:8">
      <c r="A346" s="1">
        <v>0.80984953703703699</v>
      </c>
      <c r="B346" s="1">
        <v>0.88908564814814817</v>
      </c>
      <c r="D346" s="1">
        <v>0.87806712962962974</v>
      </c>
    </row>
    <row r="347" spans="1:8">
      <c r="A347" s="1">
        <v>0.81008101851851855</v>
      </c>
      <c r="B347" s="1">
        <v>0.88918981481481485</v>
      </c>
      <c r="D347" s="1">
        <v>0.87812499999999993</v>
      </c>
    </row>
    <row r="348" spans="1:8">
      <c r="A348" s="1">
        <v>0.81076388888888884</v>
      </c>
      <c r="B348" s="1">
        <v>0.88930555555555557</v>
      </c>
      <c r="D348" s="1">
        <v>0.87853009259259263</v>
      </c>
    </row>
    <row r="349" spans="1:8">
      <c r="A349" s="1">
        <v>0.81119212962962972</v>
      </c>
      <c r="B349" s="1">
        <v>0.88939814814814822</v>
      </c>
      <c r="D349" s="1">
        <v>0.87862268518518516</v>
      </c>
    </row>
    <row r="350" spans="1:8">
      <c r="A350" s="1">
        <v>0.81265046296296306</v>
      </c>
      <c r="B350" s="1">
        <v>0.88949074074074075</v>
      </c>
      <c r="D350" s="1">
        <v>0.8787962962962963</v>
      </c>
    </row>
    <row r="351" spans="1:8">
      <c r="A351" s="1">
        <v>0.81334490740740739</v>
      </c>
      <c r="B351" s="1">
        <v>0.88957175925925924</v>
      </c>
      <c r="D351" s="1">
        <v>0.87885416666666671</v>
      </c>
    </row>
    <row r="352" spans="1:8">
      <c r="A352" s="1">
        <v>0.81394675925925919</v>
      </c>
      <c r="B352" s="1">
        <v>0.88990740740740737</v>
      </c>
      <c r="D352" s="1">
        <v>0.87892361111111106</v>
      </c>
    </row>
    <row r="353" spans="1:4">
      <c r="A353" s="1">
        <v>0.8140856481481481</v>
      </c>
      <c r="B353" s="1">
        <v>0.89013888888888892</v>
      </c>
      <c r="D353" s="1">
        <v>0.87899305555555562</v>
      </c>
    </row>
    <row r="354" spans="1:4">
      <c r="A354" s="1">
        <v>0.81418981481481489</v>
      </c>
      <c r="B354" s="1">
        <v>0.89046296296296301</v>
      </c>
      <c r="D354" s="1">
        <v>0.87906249999999997</v>
      </c>
    </row>
    <row r="355" spans="1:4">
      <c r="A355" s="1">
        <v>0.8162962962962963</v>
      </c>
      <c r="B355" s="1">
        <v>0.89055555555555566</v>
      </c>
      <c r="D355" s="1">
        <v>0.87917824074074069</v>
      </c>
    </row>
    <row r="356" spans="1:4">
      <c r="A356" s="1">
        <v>0.81704861111111116</v>
      </c>
      <c r="B356" s="1">
        <v>0.89063657407407415</v>
      </c>
      <c r="D356" s="1">
        <v>0.87936342592592587</v>
      </c>
    </row>
    <row r="357" spans="1:4">
      <c r="A357" s="1">
        <v>0.81710648148148157</v>
      </c>
      <c r="B357" s="1">
        <v>0.89079861111111114</v>
      </c>
      <c r="D357" s="1">
        <v>0.87946759259259266</v>
      </c>
    </row>
    <row r="358" spans="1:4">
      <c r="A358" s="1">
        <v>0.81738425925925917</v>
      </c>
      <c r="B358" s="1">
        <v>0.89093750000000005</v>
      </c>
      <c r="D358" s="1">
        <v>0.87962962962962965</v>
      </c>
    </row>
    <row r="359" spans="1:4">
      <c r="A359" s="1">
        <v>0.81754629629629638</v>
      </c>
      <c r="B359" s="1">
        <v>0.891087962962963</v>
      </c>
      <c r="D359" s="1">
        <v>0.87973379629629633</v>
      </c>
    </row>
    <row r="360" spans="1:4">
      <c r="A360" s="1">
        <v>0.81789351851851855</v>
      </c>
      <c r="B360" s="1">
        <v>0.89255787037037038</v>
      </c>
      <c r="D360" s="1">
        <v>0.87994212962962959</v>
      </c>
    </row>
    <row r="361" spans="1:4">
      <c r="A361" s="1">
        <v>0.81883101851851858</v>
      </c>
      <c r="B361" s="1">
        <v>0.89270833333333333</v>
      </c>
      <c r="D361" s="1">
        <v>0.88037037037037036</v>
      </c>
    </row>
    <row r="362" spans="1:4">
      <c r="A362" s="1">
        <v>0.81898148148148142</v>
      </c>
      <c r="B362" s="1">
        <v>0.89285879629629628</v>
      </c>
      <c r="D362" s="1">
        <v>0.88041666666666663</v>
      </c>
    </row>
    <row r="363" spans="1:4">
      <c r="A363" s="1">
        <v>0.81975694444444447</v>
      </c>
      <c r="B363" s="1">
        <v>0.8931365740740741</v>
      </c>
      <c r="D363" s="1">
        <v>0.88059027777777776</v>
      </c>
    </row>
    <row r="364" spans="1:4">
      <c r="A364" s="1">
        <v>0.82030092592592585</v>
      </c>
      <c r="B364" s="1">
        <v>0.89359953703703709</v>
      </c>
      <c r="D364" s="1">
        <v>0.88065972222222222</v>
      </c>
    </row>
    <row r="365" spans="1:4">
      <c r="A365" s="1">
        <v>0.8205324074074074</v>
      </c>
      <c r="B365" s="1">
        <v>0.8941203703703704</v>
      </c>
      <c r="D365" s="1">
        <v>0.88079861111111113</v>
      </c>
    </row>
    <row r="366" spans="1:4">
      <c r="A366" s="1">
        <v>0.82084490740740745</v>
      </c>
      <c r="B366" s="1">
        <v>0.89429398148148154</v>
      </c>
      <c r="D366" s="1">
        <v>0.88089120370370377</v>
      </c>
    </row>
    <row r="367" spans="1:4">
      <c r="A367" s="1">
        <v>0.82157407407407401</v>
      </c>
      <c r="B367" s="1">
        <v>0.89439814814814822</v>
      </c>
      <c r="D367" s="1">
        <v>0.88094907407407408</v>
      </c>
    </row>
    <row r="368" spans="1:4">
      <c r="A368" s="1">
        <v>0.82165509259259262</v>
      </c>
      <c r="B368" s="1">
        <v>0.89445601851851853</v>
      </c>
      <c r="D368" s="1">
        <v>0.88119212962962967</v>
      </c>
    </row>
    <row r="369" spans="1:4">
      <c r="A369" s="1">
        <v>0.82325231481481476</v>
      </c>
      <c r="B369" s="1">
        <v>0.89474537037037039</v>
      </c>
      <c r="D369" s="1">
        <v>0.88124999999999998</v>
      </c>
    </row>
    <row r="370" spans="1:4">
      <c r="A370" s="1">
        <v>0.82443287037037039</v>
      </c>
      <c r="B370" s="1">
        <v>0.89498842592592587</v>
      </c>
      <c r="D370" s="1">
        <v>0.88130787037037039</v>
      </c>
    </row>
    <row r="371" spans="1:4">
      <c r="A371" s="1">
        <v>0.82464120370370375</v>
      </c>
      <c r="B371" s="1">
        <v>0.89643518518518517</v>
      </c>
      <c r="D371" s="1">
        <v>0.88149305555555557</v>
      </c>
    </row>
    <row r="372" spans="1:4">
      <c r="A372" s="1">
        <v>0.82473379629629628</v>
      </c>
      <c r="B372" s="1">
        <v>0.89883101851851854</v>
      </c>
      <c r="D372" s="1">
        <v>0.88164351851851841</v>
      </c>
    </row>
    <row r="373" spans="1:4">
      <c r="A373" s="1">
        <v>0.82552083333333337</v>
      </c>
      <c r="B373" s="1">
        <v>0.90482638888888889</v>
      </c>
      <c r="D373" s="1">
        <v>0.88170138888888883</v>
      </c>
    </row>
    <row r="374" spans="1:4">
      <c r="A374" s="1">
        <v>0.82572916666666663</v>
      </c>
      <c r="B374" s="1">
        <v>0.90517361111111105</v>
      </c>
      <c r="D374" s="1">
        <v>0.88179398148148147</v>
      </c>
    </row>
    <row r="375" spans="1:4">
      <c r="A375" s="1">
        <v>0.82624999999999993</v>
      </c>
      <c r="B375" s="1">
        <v>0.90736111111111117</v>
      </c>
      <c r="D375" s="1">
        <v>0.8819907407407408</v>
      </c>
    </row>
    <row r="376" spans="1:4">
      <c r="A376" s="1">
        <v>0.82984953703703701</v>
      </c>
      <c r="D376" s="1">
        <v>0.88207175925925929</v>
      </c>
    </row>
    <row r="377" spans="1:4">
      <c r="A377" s="1">
        <v>0.8299305555555555</v>
      </c>
      <c r="D377" s="1">
        <v>0.88214120370370364</v>
      </c>
    </row>
    <row r="378" spans="1:4">
      <c r="A378" s="1">
        <v>0.83037037037037031</v>
      </c>
      <c r="D378" s="1">
        <v>0.88282407407407415</v>
      </c>
    </row>
    <row r="379" spans="1:4">
      <c r="A379" s="1">
        <v>0.83081018518518512</v>
      </c>
      <c r="D379" s="1">
        <v>0.88298611111111114</v>
      </c>
    </row>
    <row r="380" spans="1:4">
      <c r="A380" s="1">
        <v>0.83136574074074077</v>
      </c>
      <c r="D380" s="1">
        <v>0.88307870370370367</v>
      </c>
    </row>
    <row r="381" spans="1:4">
      <c r="A381" s="1">
        <v>0.83363425925925927</v>
      </c>
      <c r="D381" s="1">
        <v>0.88314814814814813</v>
      </c>
    </row>
    <row r="382" spans="1:4">
      <c r="A382" s="1">
        <v>0.83438657407407402</v>
      </c>
      <c r="D382" s="1">
        <v>0.8834143518518518</v>
      </c>
    </row>
    <row r="383" spans="1:4">
      <c r="A383" s="1">
        <v>0.83476851851851841</v>
      </c>
      <c r="D383" s="1">
        <v>0.88359953703703698</v>
      </c>
    </row>
    <row r="384" spans="1:4">
      <c r="A384" s="1">
        <v>0.83599537037037042</v>
      </c>
      <c r="D384" s="1">
        <v>0.88377314814814811</v>
      </c>
    </row>
    <row r="385" spans="1:4">
      <c r="A385" s="1">
        <v>0.83613425925925933</v>
      </c>
      <c r="D385" s="1">
        <v>0.88385416666666661</v>
      </c>
    </row>
    <row r="386" spans="1:4">
      <c r="A386" s="1">
        <v>0.83631944444444439</v>
      </c>
      <c r="D386" s="1">
        <v>0.88429398148148142</v>
      </c>
    </row>
    <row r="387" spans="1:4">
      <c r="A387" s="1">
        <v>0.83693287037037034</v>
      </c>
      <c r="D387" s="1">
        <v>0.88437500000000002</v>
      </c>
    </row>
    <row r="388" spans="1:4">
      <c r="A388" s="1">
        <v>0.83715277777777775</v>
      </c>
      <c r="D388" s="1">
        <v>0.88443287037037033</v>
      </c>
    </row>
    <row r="389" spans="1:4">
      <c r="A389" s="1">
        <v>0.83729166666666666</v>
      </c>
      <c r="D389" s="1">
        <v>0.88449074074074074</v>
      </c>
    </row>
    <row r="390" spans="1:4">
      <c r="A390" s="1">
        <v>0.83819444444444446</v>
      </c>
      <c r="D390" s="1">
        <v>0.88481481481481483</v>
      </c>
    </row>
    <row r="391" spans="1:4">
      <c r="A391" s="1">
        <v>0.83883101851851849</v>
      </c>
      <c r="D391" s="1">
        <v>0.88488425925925929</v>
      </c>
    </row>
    <row r="392" spans="1:4">
      <c r="A392" s="1">
        <v>0.83899305555555559</v>
      </c>
      <c r="D392" s="1">
        <v>0.88534722222222229</v>
      </c>
    </row>
    <row r="393" spans="1:4">
      <c r="A393" s="1">
        <v>0.84006944444444442</v>
      </c>
      <c r="D393" s="1">
        <v>0.88548611111111108</v>
      </c>
    </row>
    <row r="394" spans="1:4">
      <c r="A394" s="1">
        <v>0.84103009259259265</v>
      </c>
      <c r="D394" s="1">
        <v>0.8855439814814815</v>
      </c>
    </row>
    <row r="395" spans="1:4">
      <c r="A395" s="1">
        <v>0.84290509259259261</v>
      </c>
      <c r="D395" s="1">
        <v>0.88565972222222211</v>
      </c>
    </row>
    <row r="396" spans="1:4">
      <c r="A396" s="1">
        <v>0.8445138888888889</v>
      </c>
      <c r="D396" s="1">
        <v>0.88575231481481476</v>
      </c>
    </row>
    <row r="397" spans="1:4">
      <c r="A397" s="1">
        <v>0.84478009259259268</v>
      </c>
      <c r="D397" s="1">
        <v>0.88579861111111102</v>
      </c>
    </row>
    <row r="398" spans="1:4">
      <c r="A398" s="1">
        <v>0.84510416666666666</v>
      </c>
      <c r="D398" s="1">
        <v>0.88594907407407408</v>
      </c>
    </row>
    <row r="399" spans="1:4">
      <c r="A399" s="1">
        <v>0.84685185185185186</v>
      </c>
      <c r="D399" s="1">
        <v>0.8860069444444445</v>
      </c>
    </row>
    <row r="400" spans="1:4">
      <c r="A400" s="1">
        <v>0.84703703703703714</v>
      </c>
      <c r="D400" s="1">
        <v>0.88608796296296299</v>
      </c>
    </row>
    <row r="401" spans="1:4">
      <c r="A401" s="1">
        <v>0.84788194444444442</v>
      </c>
      <c r="D401" s="1">
        <v>0.88621527777777775</v>
      </c>
    </row>
    <row r="402" spans="1:4">
      <c r="A402" s="1">
        <v>0.85003472222222232</v>
      </c>
      <c r="D402" s="1">
        <v>0.88627314814814817</v>
      </c>
    </row>
    <row r="403" spans="1:4">
      <c r="A403" s="1">
        <v>0.8515625</v>
      </c>
      <c r="D403" s="1">
        <v>0.88643518518518516</v>
      </c>
    </row>
    <row r="404" spans="1:4">
      <c r="A404" s="1">
        <v>0.85174768518518518</v>
      </c>
      <c r="D404" s="1">
        <v>0.88649305555555558</v>
      </c>
    </row>
    <row r="405" spans="1:4">
      <c r="A405" s="1">
        <v>0.85219907407407414</v>
      </c>
      <c r="D405" s="1">
        <v>0.88658564814814822</v>
      </c>
    </row>
    <row r="406" spans="1:4">
      <c r="A406" s="1">
        <v>0.85277777777777775</v>
      </c>
      <c r="D406" s="1">
        <v>0.88666666666666671</v>
      </c>
    </row>
    <row r="407" spans="1:4">
      <c r="A407" s="1">
        <v>0.85289351851851858</v>
      </c>
      <c r="D407" s="1">
        <v>0.88677083333333329</v>
      </c>
    </row>
    <row r="408" spans="1:4">
      <c r="A408" s="1">
        <v>0.85297453703703707</v>
      </c>
      <c r="D408" s="1">
        <v>0.88687499999999997</v>
      </c>
    </row>
    <row r="409" spans="1:4">
      <c r="A409" s="1">
        <v>0.85456018518518517</v>
      </c>
      <c r="D409" s="1">
        <v>0.88693287037037039</v>
      </c>
    </row>
    <row r="410" spans="1:4">
      <c r="A410" s="1">
        <v>0.85464120370370367</v>
      </c>
      <c r="D410" s="1">
        <v>0.88714120370370375</v>
      </c>
    </row>
    <row r="411" spans="1:4">
      <c r="A411" s="1">
        <v>0.85480324074074077</v>
      </c>
      <c r="D411" s="1">
        <v>0.8872916666666667</v>
      </c>
    </row>
    <row r="412" spans="1:4">
      <c r="A412" s="1">
        <v>0.85759259259259257</v>
      </c>
      <c r="D412" s="1">
        <v>0.88736111111111116</v>
      </c>
    </row>
    <row r="413" spans="1:4">
      <c r="A413" s="1">
        <v>0.86077546296296292</v>
      </c>
      <c r="D413" s="1">
        <v>0.88756944444444441</v>
      </c>
    </row>
    <row r="414" spans="1:4">
      <c r="A414" s="1">
        <v>0.86105324074074074</v>
      </c>
      <c r="D414" s="1">
        <v>0.88763888888888898</v>
      </c>
    </row>
    <row r="415" spans="1:4">
      <c r="A415" s="1">
        <v>0.86202546296296301</v>
      </c>
      <c r="D415" s="1">
        <v>0.8878935185185185</v>
      </c>
    </row>
    <row r="416" spans="1:4">
      <c r="A416" s="1">
        <v>0.86212962962962969</v>
      </c>
      <c r="D416" s="1">
        <v>0.88800925925925922</v>
      </c>
    </row>
    <row r="417" spans="1:4">
      <c r="A417" s="1">
        <v>0.86219907407407403</v>
      </c>
      <c r="D417" s="1">
        <v>0.88805555555555549</v>
      </c>
    </row>
    <row r="418" spans="1:4">
      <c r="A418" s="1">
        <v>0.8636921296296296</v>
      </c>
      <c r="D418" s="1">
        <v>0.88810185185185186</v>
      </c>
    </row>
    <row r="419" spans="1:4">
      <c r="A419" s="1">
        <v>0.8699189814814815</v>
      </c>
      <c r="D419" s="1">
        <v>0.8881944444444444</v>
      </c>
    </row>
    <row r="420" spans="1:4">
      <c r="A420" s="1">
        <v>0.87355324074074081</v>
      </c>
      <c r="D420" s="1">
        <v>0.8884143518518518</v>
      </c>
    </row>
    <row r="421" spans="1:4">
      <c r="A421" s="1">
        <v>0.8743981481481482</v>
      </c>
      <c r="D421" s="1">
        <v>0.88853009259259252</v>
      </c>
    </row>
    <row r="422" spans="1:4">
      <c r="A422" s="1">
        <v>0.87449074074074085</v>
      </c>
      <c r="D422" s="1">
        <v>0.88861111111111113</v>
      </c>
    </row>
    <row r="423" spans="1:4">
      <c r="A423" s="1">
        <v>0.87458333333333327</v>
      </c>
      <c r="D423" s="1">
        <v>0.88868055555555558</v>
      </c>
    </row>
    <row r="424" spans="1:4">
      <c r="A424" s="1">
        <v>0.87467592592592591</v>
      </c>
      <c r="D424" s="1">
        <v>0.88874999999999993</v>
      </c>
    </row>
    <row r="425" spans="1:4">
      <c r="A425" s="1">
        <v>0.8747800925925926</v>
      </c>
      <c r="D425" s="1">
        <v>0.88893518518518511</v>
      </c>
    </row>
    <row r="426" spans="1:4">
      <c r="A426" s="1">
        <v>0.87487268518518524</v>
      </c>
      <c r="D426" s="1">
        <v>0.88898148148148148</v>
      </c>
    </row>
    <row r="427" spans="1:4">
      <c r="A427" s="1">
        <v>0.87510416666666668</v>
      </c>
      <c r="D427" s="1">
        <v>0.88912037037037039</v>
      </c>
    </row>
    <row r="428" spans="1:4">
      <c r="A428" s="1">
        <v>0.87525462962962963</v>
      </c>
      <c r="D428" s="1">
        <v>0.88921296296296293</v>
      </c>
    </row>
    <row r="429" spans="1:4">
      <c r="A429" s="1">
        <v>0.87673611111111116</v>
      </c>
      <c r="D429" s="1">
        <v>0.88943287037037033</v>
      </c>
    </row>
    <row r="430" spans="1:4">
      <c r="A430" s="1">
        <v>0.87790509259259253</v>
      </c>
      <c r="D430" s="1">
        <v>0.88954861111111105</v>
      </c>
    </row>
    <row r="431" spans="1:4">
      <c r="D431" s="1">
        <v>0.88961805555555562</v>
      </c>
    </row>
    <row r="432" spans="1:4">
      <c r="D432" s="1">
        <v>0.88968749999999996</v>
      </c>
    </row>
    <row r="433" spans="4:4">
      <c r="D433" s="1">
        <v>0.88976851851851846</v>
      </c>
    </row>
    <row r="434" spans="4:4">
      <c r="D434" s="1">
        <v>0.88983796296296302</v>
      </c>
    </row>
    <row r="435" spans="4:4">
      <c r="D435" s="1">
        <v>0.8899421296296296</v>
      </c>
    </row>
    <row r="436" spans="4:4">
      <c r="D436" s="1">
        <v>0.89</v>
      </c>
    </row>
    <row r="437" spans="4:4">
      <c r="D437" s="1">
        <v>0.89006944444444447</v>
      </c>
    </row>
    <row r="438" spans="4:4">
      <c r="D438" s="1">
        <v>0.89017361111111104</v>
      </c>
    </row>
    <row r="439" spans="4:4">
      <c r="D439" s="1">
        <v>0.89024305555555561</v>
      </c>
    </row>
    <row r="440" spans="4:4">
      <c r="D440" s="1">
        <v>0.89039351851851845</v>
      </c>
    </row>
    <row r="441" spans="4:4">
      <c r="D441" s="1">
        <v>0.89056712962962958</v>
      </c>
    </row>
    <row r="442" spans="4:4">
      <c r="D442" s="1">
        <v>0.89320601851851855</v>
      </c>
    </row>
    <row r="443" spans="4:4">
      <c r="D443" s="1">
        <v>0.89349537037037041</v>
      </c>
    </row>
    <row r="444" spans="4:4">
      <c r="D444" s="1">
        <v>0.90337962962962959</v>
      </c>
    </row>
    <row r="445" spans="4:4">
      <c r="D445" s="1">
        <v>0.90355324074074073</v>
      </c>
    </row>
    <row r="446" spans="4:4">
      <c r="D446" s="1">
        <v>0.90703703703703698</v>
      </c>
    </row>
    <row r="447" spans="4:4">
      <c r="D447" s="1">
        <v>0.91099537037037026</v>
      </c>
    </row>
    <row r="448" spans="4:4">
      <c r="D448" s="1">
        <v>0.91130787037037031</v>
      </c>
    </row>
  </sheetData>
  <phoneticPr fontId="2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Revenue</vt:lpstr>
      <vt:lpstr>Cost Model</vt:lpstr>
      <vt:lpstr>Projected attendance</vt:lpstr>
      <vt:lpstr>Attendance Issues Codes</vt:lpstr>
      <vt:lpstr>Crytal Ball Attendance Est</vt:lpstr>
      <vt:lpstr>Current Information</vt:lpstr>
      <vt:lpstr>Original Attendance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Alisa</dc:creator>
  <cp:lastModifiedBy>Gillie</cp:lastModifiedBy>
  <dcterms:created xsi:type="dcterms:W3CDTF">2009-03-27T21:57:33Z</dcterms:created>
  <dcterms:modified xsi:type="dcterms:W3CDTF">2009-04-27T17:13:33Z</dcterms:modified>
</cp:coreProperties>
</file>