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0" yWindow="-15" windowWidth="5790" windowHeight="8235" tabRatio="1000" activeTab="5"/>
  </bookViews>
  <sheets>
    <sheet name="Data" sheetId="1" r:id="rId1"/>
    <sheet name="Travel Schedule" sheetId="2" r:id="rId2"/>
    <sheet name="Tour Dates" sheetId="8" r:id="rId3"/>
    <sheet name="VenueandRevenue " sheetId="9" r:id="rId4"/>
    <sheet name="ExpectedValues " sheetId="10" r:id="rId5"/>
    <sheet name="CrystalBallSetup " sheetId="11" r:id="rId6"/>
  </sheets>
  <definedNames>
    <definedName name="solver_adj" localSheetId="2" hidden="1">'Tour Dates'!$I$2:$I$14</definedName>
    <definedName name="solver_adj" localSheetId="1" hidden="1">'Travel Schedule'!$B$21:$N$33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ng" localSheetId="2" hidden="1">1</definedName>
    <definedName name="solver_eng" localSheetId="1" hidden="1">2</definedName>
    <definedName name="solver_est" localSheetId="2" hidden="1">1</definedName>
    <definedName name="solver_est" localSheetId="1" hidden="1">1</definedName>
    <definedName name="solver_ibd" localSheetId="2" hidden="1">2</definedName>
    <definedName name="solver_ibd" localSheetId="1" hidden="1">2</definedName>
    <definedName name="solver_itr" localSheetId="2" hidden="1">100</definedName>
    <definedName name="solver_itr" localSheetId="1" hidden="1">100</definedName>
    <definedName name="solver_lhs1" localSheetId="2" hidden="1">'Tour Dates'!$I$10</definedName>
    <definedName name="solver_lhs1" localSheetId="1" hidden="1">'Travel Schedule'!$B$21:$N$33</definedName>
    <definedName name="solver_lhs10" localSheetId="1" hidden="1">'Travel Schedule'!$T$34</definedName>
    <definedName name="solver_lhs11" localSheetId="1" hidden="1">'Travel Schedule'!$U$34</definedName>
    <definedName name="solver_lhs12" localSheetId="1" hidden="1">'Travel Schedule'!$X$8</definedName>
    <definedName name="solver_lhs13" localSheetId="1" hidden="1">'Travel Schedule'!$V$36</definedName>
    <definedName name="solver_lhs14" localSheetId="1" hidden="1">'Travel Schedule'!$W$27</definedName>
    <definedName name="solver_lhs15" localSheetId="1" hidden="1">'Travel Schedule'!$X$28</definedName>
    <definedName name="solver_lhs16" localSheetId="1" hidden="1">'Travel Schedule'!$Y$27</definedName>
    <definedName name="solver_lhs2" localSheetId="2" hidden="1">'Tour Dates'!$I$2</definedName>
    <definedName name="solver_lhs2" localSheetId="1" hidden="1">'Travel Schedule'!$B$34:$N$34</definedName>
    <definedName name="solver_lhs3" localSheetId="2" hidden="1">'Tour Dates'!$J$3:$J$14</definedName>
    <definedName name="solver_lhs3" localSheetId="1" hidden="1">'Travel Schedule'!$O$21:$O$33</definedName>
    <definedName name="solver_lhs4" localSheetId="2" hidden="1">'Tour Dates'!$J$3:$J$14</definedName>
    <definedName name="solver_lhs4" localSheetId="1" hidden="1">'Travel Schedule'!$S$9</definedName>
    <definedName name="solver_lhs5" localSheetId="1" hidden="1">'Travel Schedule'!$T$8</definedName>
    <definedName name="solver_lhs6" localSheetId="1" hidden="1">'Travel Schedule'!$U$10</definedName>
    <definedName name="solver_lhs7" localSheetId="1" hidden="1">'Travel Schedule'!$V$13</definedName>
    <definedName name="solver_lhs8" localSheetId="1" hidden="1">'Travel Schedule'!$S$32</definedName>
    <definedName name="solver_lhs9" localSheetId="1" hidden="1">'Travel Schedule'!$W$12</definedName>
    <definedName name="solver_lin" localSheetId="2" hidden="1">2</definedName>
    <definedName name="solver_lin" localSheetId="1" hidden="1">1</definedName>
    <definedName name="solver_lva" localSheetId="2" hidden="1">2</definedName>
    <definedName name="solver_lva" localSheetId="1" hidden="1">2</definedName>
    <definedName name="solver_mip" localSheetId="2" hidden="1">5000</definedName>
    <definedName name="solver_mip" localSheetId="1" hidden="1">5000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neg" localSheetId="2" hidden="1">2</definedName>
    <definedName name="solver_neg" localSheetId="1" hidden="1">1</definedName>
    <definedName name="solver_nod" localSheetId="2" hidden="1">5000</definedName>
    <definedName name="solver_nod" localSheetId="1" hidden="1">5000</definedName>
    <definedName name="solver_num" localSheetId="2" hidden="1">3</definedName>
    <definedName name="solver_num" localSheetId="1" hidden="1">16</definedName>
    <definedName name="solver_nwt" localSheetId="2" hidden="1">1</definedName>
    <definedName name="solver_nwt" localSheetId="1" hidden="1">1</definedName>
    <definedName name="solver_ofx" localSheetId="2" hidden="1">2</definedName>
    <definedName name="solver_ofx" localSheetId="1" hidden="1">2</definedName>
    <definedName name="solver_opt" localSheetId="2" hidden="1">'Tour Dates'!$J$16</definedName>
    <definedName name="solver_opt" localSheetId="1" hidden="1">'Travel Schedule'!$C$2</definedName>
    <definedName name="solver_piv" localSheetId="2" hidden="1">0.000001</definedName>
    <definedName name="solver_piv" localSheetId="1" hidden="1">0.000001</definedName>
    <definedName name="solver_pre" localSheetId="2" hidden="1">0.000001</definedName>
    <definedName name="solver_pre" localSheetId="1" hidden="1">0.000001</definedName>
    <definedName name="solver_pro" localSheetId="2" hidden="1">2</definedName>
    <definedName name="solver_pro" localSheetId="1" hidden="1">2</definedName>
    <definedName name="solver_rbv" localSheetId="2" hidden="1">1</definedName>
    <definedName name="solver_rbv" localSheetId="1" hidden="1">1</definedName>
    <definedName name="solver_red" localSheetId="2" hidden="1">0.000001</definedName>
    <definedName name="solver_red" localSheetId="1" hidden="1">0.000001</definedName>
    <definedName name="solver_rel1" localSheetId="2" hidden="1">2</definedName>
    <definedName name="solver_rel1" localSheetId="1" hidden="1">5</definedName>
    <definedName name="solver_rel10" localSheetId="1" hidden="1">1</definedName>
    <definedName name="solver_rel11" localSheetId="1" hidden="1">1</definedName>
    <definedName name="solver_rel12" localSheetId="1" hidden="1">1</definedName>
    <definedName name="solver_rel13" localSheetId="1" hidden="1">1</definedName>
    <definedName name="solver_rel14" localSheetId="1" hidden="1">1</definedName>
    <definedName name="solver_rel15" localSheetId="1" hidden="1">1</definedName>
    <definedName name="solver_rel16" localSheetId="1" hidden="1">1</definedName>
    <definedName name="solver_rel2" localSheetId="2" hidden="1">2</definedName>
    <definedName name="solver_rel2" localSheetId="1" hidden="1">2</definedName>
    <definedName name="solver_rel3" localSheetId="2" hidden="1">3</definedName>
    <definedName name="solver_rel3" localSheetId="1" hidden="1">2</definedName>
    <definedName name="solver_rel4" localSheetId="2" hidden="1">3</definedName>
    <definedName name="solver_rel4" localSheetId="1" hidden="1">1</definedName>
    <definedName name="solver_rel5" localSheetId="1" hidden="1">1</definedName>
    <definedName name="solver_rel6" localSheetId="1" hidden="1">1</definedName>
    <definedName name="solver_rel7" localSheetId="1" hidden="1">1</definedName>
    <definedName name="solver_rel8" localSheetId="1" hidden="1">1</definedName>
    <definedName name="solver_rel9" localSheetId="1" hidden="1">1</definedName>
    <definedName name="solver_reo" localSheetId="2" hidden="1">2</definedName>
    <definedName name="solver_reo" localSheetId="1" hidden="1">2</definedName>
    <definedName name="solver_rep" localSheetId="2" hidden="1">2</definedName>
    <definedName name="solver_rep" localSheetId="1" hidden="1">2</definedName>
    <definedName name="solver_rhs1" localSheetId="2" hidden="1">'Tour Dates'!$D$10</definedName>
    <definedName name="solver_rhs1" localSheetId="1" hidden="1">binary</definedName>
    <definedName name="solver_rhs10" localSheetId="1" hidden="1">'Travel Schedule'!$T$35</definedName>
    <definedName name="solver_rhs11" localSheetId="1" hidden="1">'Travel Schedule'!$U$35</definedName>
    <definedName name="solver_rhs12" localSheetId="1" hidden="1">'Travel Schedule'!$X$9</definedName>
    <definedName name="solver_rhs13" localSheetId="1" hidden="1">'Travel Schedule'!$V$37</definedName>
    <definedName name="solver_rhs14" localSheetId="1" hidden="1">'Travel Schedule'!$W$28</definedName>
    <definedName name="solver_rhs15" localSheetId="1" hidden="1">'Travel Schedule'!$X$29</definedName>
    <definedName name="solver_rhs16" localSheetId="1" hidden="1">'Travel Schedule'!$Y$28</definedName>
    <definedName name="solver_rhs2" localSheetId="2" hidden="1">'Tour Dates'!$D$2</definedName>
    <definedName name="solver_rhs2" localSheetId="1" hidden="1">'Travel Schedule'!$B$36:$N$36</definedName>
    <definedName name="solver_rhs3" localSheetId="2" hidden="1">'Tour Dates'!$L$3:$L$14</definedName>
    <definedName name="solver_rhs3" localSheetId="1" hidden="1">'Travel Schedule'!$Q$21:$Q$33</definedName>
    <definedName name="solver_rhs4" localSheetId="2" hidden="1">1</definedName>
    <definedName name="solver_rhs4" localSheetId="1" hidden="1">'Travel Schedule'!$S$10</definedName>
    <definedName name="solver_rhs5" localSheetId="1" hidden="1">'Travel Schedule'!$T$9</definedName>
    <definedName name="solver_rhs6" localSheetId="1" hidden="1">'Travel Schedule'!$U$11</definedName>
    <definedName name="solver_rhs7" localSheetId="1" hidden="1">'Travel Schedule'!$V$14</definedName>
    <definedName name="solver_rhs8" localSheetId="1" hidden="1">'Travel Schedule'!$S$33</definedName>
    <definedName name="solver_rhs9" localSheetId="1" hidden="1">'Travel Schedule'!$W$13</definedName>
    <definedName name="solver_rlx" localSheetId="2" hidden="1">2</definedName>
    <definedName name="solver_rlx" localSheetId="1" hidden="1">2</definedName>
    <definedName name="solver_scl" localSheetId="2" hidden="1">2</definedName>
    <definedName name="solver_scl" localSheetId="1" hidden="1">2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std" localSheetId="2" hidden="1">1</definedName>
    <definedName name="solver_std" localSheetId="1" hidden="1">1</definedName>
    <definedName name="solver_tim" localSheetId="2" hidden="1">100</definedName>
    <definedName name="solver_tim" localSheetId="1" hidden="1">100</definedName>
    <definedName name="solver_tol" localSheetId="2" hidden="1">0.0005</definedName>
    <definedName name="solver_tol" localSheetId="1" hidden="1">0.0005</definedName>
    <definedName name="solver_typ" localSheetId="2" hidden="1">2</definedName>
    <definedName name="solver_typ" localSheetId="1" hidden="1">2</definedName>
    <definedName name="solver_val" localSheetId="2" hidden="1">0</definedName>
    <definedName name="solver_val" localSheetId="1" hidden="1">0</definedName>
    <definedName name="solver_ver" localSheetId="2" hidden="1">2</definedName>
    <definedName name="solver_ver" localSheetId="1" hidden="1">2</definedName>
  </definedNames>
  <calcPr calcId="125725" iterate="1"/>
</workbook>
</file>

<file path=xl/calcChain.xml><?xml version="1.0" encoding="utf-8"?>
<calcChain xmlns="http://schemas.openxmlformats.org/spreadsheetml/2006/main">
  <c r="E5" i="11"/>
  <c r="E6"/>
  <c r="E7"/>
  <c r="E8"/>
  <c r="E9"/>
  <c r="E10"/>
  <c r="E11"/>
  <c r="E12"/>
  <c r="E13"/>
  <c r="E14"/>
  <c r="E4"/>
  <c r="D5" i="9"/>
  <c r="N53" i="1"/>
  <c r="N52"/>
  <c r="M52"/>
  <c r="N51"/>
  <c r="M51"/>
  <c r="L51"/>
  <c r="N50"/>
  <c r="M50"/>
  <c r="L50"/>
  <c r="K50"/>
  <c r="N49"/>
  <c r="M49"/>
  <c r="L49"/>
  <c r="K49"/>
  <c r="J49"/>
  <c r="N48"/>
  <c r="M48"/>
  <c r="L48"/>
  <c r="K48"/>
  <c r="J48"/>
  <c r="I48"/>
  <c r="N47"/>
  <c r="M47"/>
  <c r="L47"/>
  <c r="K47"/>
  <c r="J47"/>
  <c r="I47"/>
  <c r="H47"/>
  <c r="N46"/>
  <c r="M46"/>
  <c r="L46"/>
  <c r="K46"/>
  <c r="J46"/>
  <c r="I46"/>
  <c r="H46"/>
  <c r="G46"/>
  <c r="N45"/>
  <c r="M45"/>
  <c r="L45"/>
  <c r="K45"/>
  <c r="J45"/>
  <c r="I45"/>
  <c r="H45"/>
  <c r="G45"/>
  <c r="F45"/>
  <c r="N44"/>
  <c r="M44"/>
  <c r="L44"/>
  <c r="K44"/>
  <c r="J44"/>
  <c r="I44"/>
  <c r="H44"/>
  <c r="G44"/>
  <c r="F44"/>
  <c r="E44"/>
  <c r="N43"/>
  <c r="M43"/>
  <c r="L43"/>
  <c r="K43"/>
  <c r="J43"/>
  <c r="I43"/>
  <c r="H43"/>
  <c r="G43"/>
  <c r="F43"/>
  <c r="E43"/>
  <c r="D43"/>
  <c r="N42"/>
  <c r="M42"/>
  <c r="L42"/>
  <c r="K42"/>
  <c r="J42"/>
  <c r="I42"/>
  <c r="H42"/>
  <c r="G42"/>
  <c r="F42"/>
  <c r="E42"/>
  <c r="D42"/>
  <c r="C42"/>
  <c r="D6" i="9"/>
  <c r="D7"/>
  <c r="D8"/>
  <c r="D9"/>
  <c r="D10"/>
  <c r="D11"/>
  <c r="D12"/>
  <c r="D13"/>
  <c r="D14"/>
  <c r="D4"/>
  <c r="E4" l="1"/>
  <c r="J4" s="1"/>
  <c r="E5"/>
  <c r="J5" s="1"/>
  <c r="I5" s="1"/>
  <c r="E6"/>
  <c r="J6" s="1"/>
  <c r="I6" s="1"/>
  <c r="E7"/>
  <c r="J7" s="1"/>
  <c r="I7" s="1"/>
  <c r="E8"/>
  <c r="J8" s="1"/>
  <c r="I8" s="1"/>
  <c r="E9"/>
  <c r="J9" s="1"/>
  <c r="I9" s="1"/>
  <c r="E10"/>
  <c r="J10" s="1"/>
  <c r="I10" s="1"/>
  <c r="E11"/>
  <c r="J11" s="1"/>
  <c r="I11" s="1"/>
  <c r="E12"/>
  <c r="J12" s="1"/>
  <c r="I12" s="1"/>
  <c r="E13"/>
  <c r="J13" s="1"/>
  <c r="I13" s="1"/>
  <c r="J14"/>
  <c r="I14" s="1"/>
  <c r="B17"/>
  <c r="B17" i="11" s="1"/>
  <c r="F19" s="1"/>
  <c r="F23" l="1"/>
  <c r="F27"/>
  <c r="F20"/>
  <c r="F24"/>
  <c r="F17"/>
  <c r="F21"/>
  <c r="F25"/>
  <c r="F18"/>
  <c r="F22"/>
  <c r="F26"/>
  <c r="I4" i="9"/>
  <c r="J15"/>
  <c r="B21"/>
  <c r="W27" i="2"/>
  <c r="Y27"/>
  <c r="X28"/>
  <c r="S32"/>
  <c r="T34"/>
  <c r="U34"/>
  <c r="V36"/>
  <c r="F4" i="8"/>
  <c r="L4" s="1"/>
  <c r="F5"/>
  <c r="L5" s="1"/>
  <c r="F6"/>
  <c r="L6" s="1"/>
  <c r="F7"/>
  <c r="L7" s="1"/>
  <c r="F8"/>
  <c r="L8" s="1"/>
  <c r="F9"/>
  <c r="L9" s="1"/>
  <c r="F10"/>
  <c r="L10" s="1"/>
  <c r="F11"/>
  <c r="L11" s="1"/>
  <c r="F12"/>
  <c r="L12" s="1"/>
  <c r="F13"/>
  <c r="L13" s="1"/>
  <c r="F14"/>
  <c r="L14" s="1"/>
  <c r="F3"/>
  <c r="J4"/>
  <c r="J5"/>
  <c r="J6"/>
  <c r="J7"/>
  <c r="J8"/>
  <c r="J9"/>
  <c r="J10"/>
  <c r="J11"/>
  <c r="J12"/>
  <c r="J13"/>
  <c r="J14"/>
  <c r="J3"/>
  <c r="H3"/>
  <c r="H4"/>
  <c r="H5"/>
  <c r="H6"/>
  <c r="H7"/>
  <c r="H8"/>
  <c r="H9"/>
  <c r="H10"/>
  <c r="H11"/>
  <c r="H12"/>
  <c r="H13"/>
  <c r="H14"/>
  <c r="H2"/>
  <c r="B8"/>
  <c r="B9" s="1"/>
  <c r="B10" s="1"/>
  <c r="B11" s="1"/>
  <c r="B12" s="1"/>
  <c r="B13" s="1"/>
  <c r="B14" s="1"/>
  <c r="T8" i="2"/>
  <c r="L15"/>
  <c r="L13"/>
  <c r="S9"/>
  <c r="N17"/>
  <c r="N16"/>
  <c r="M16"/>
  <c r="N15"/>
  <c r="M15"/>
  <c r="N14"/>
  <c r="M14"/>
  <c r="L14"/>
  <c r="K14"/>
  <c r="N13"/>
  <c r="M13"/>
  <c r="K13"/>
  <c r="J13"/>
  <c r="N12"/>
  <c r="M12"/>
  <c r="L12"/>
  <c r="K12"/>
  <c r="J12"/>
  <c r="I12"/>
  <c r="N11"/>
  <c r="M11"/>
  <c r="L11"/>
  <c r="K11"/>
  <c r="J11"/>
  <c r="I11"/>
  <c r="H11"/>
  <c r="N10"/>
  <c r="M10"/>
  <c r="L10"/>
  <c r="K10"/>
  <c r="J10"/>
  <c r="I10"/>
  <c r="H10"/>
  <c r="G10"/>
  <c r="N9"/>
  <c r="M9"/>
  <c r="L9"/>
  <c r="K9"/>
  <c r="J9"/>
  <c r="I9"/>
  <c r="H9"/>
  <c r="G9"/>
  <c r="F9"/>
  <c r="N8"/>
  <c r="M8"/>
  <c r="L8"/>
  <c r="K8"/>
  <c r="J8"/>
  <c r="I8"/>
  <c r="H8"/>
  <c r="G8"/>
  <c r="F8"/>
  <c r="E8"/>
  <c r="N7"/>
  <c r="M7"/>
  <c r="L7"/>
  <c r="K7"/>
  <c r="J7"/>
  <c r="I7"/>
  <c r="H7"/>
  <c r="G7"/>
  <c r="F7"/>
  <c r="E7"/>
  <c r="D7"/>
  <c r="N6"/>
  <c r="M6"/>
  <c r="L6"/>
  <c r="K6"/>
  <c r="J6"/>
  <c r="I6"/>
  <c r="H6"/>
  <c r="G6"/>
  <c r="F6"/>
  <c r="E6"/>
  <c r="D6"/>
  <c r="C6"/>
  <c r="X8"/>
  <c r="W12"/>
  <c r="V13"/>
  <c r="U10"/>
  <c r="C34"/>
  <c r="D34"/>
  <c r="E34"/>
  <c r="F34"/>
  <c r="G34"/>
  <c r="H34"/>
  <c r="I34"/>
  <c r="J34"/>
  <c r="K34"/>
  <c r="L34"/>
  <c r="M34"/>
  <c r="N34"/>
  <c r="B34"/>
  <c r="O22"/>
  <c r="O23"/>
  <c r="O24"/>
  <c r="O25"/>
  <c r="O26"/>
  <c r="O27"/>
  <c r="O28"/>
  <c r="O29"/>
  <c r="O30"/>
  <c r="O31"/>
  <c r="O32"/>
  <c r="O33"/>
  <c r="O21"/>
  <c r="D35" i="1"/>
  <c r="N14"/>
  <c r="N13"/>
  <c r="N12"/>
  <c r="N11"/>
  <c r="N10"/>
  <c r="N9"/>
  <c r="N8"/>
  <c r="N7"/>
  <c r="N6"/>
  <c r="N5"/>
  <c r="N4"/>
  <c r="N3"/>
  <c r="M13"/>
  <c r="M12"/>
  <c r="M11"/>
  <c r="M10"/>
  <c r="M9"/>
  <c r="M8"/>
  <c r="M7"/>
  <c r="M6"/>
  <c r="M5"/>
  <c r="M4"/>
  <c r="M3"/>
  <c r="L12"/>
  <c r="L11"/>
  <c r="L10"/>
  <c r="L9"/>
  <c r="L8"/>
  <c r="L7"/>
  <c r="L6"/>
  <c r="L5"/>
  <c r="L4"/>
  <c r="L3"/>
  <c r="K11"/>
  <c r="K10"/>
  <c r="K9"/>
  <c r="K8"/>
  <c r="K7"/>
  <c r="K6"/>
  <c r="K5"/>
  <c r="K4"/>
  <c r="K3"/>
  <c r="J10"/>
  <c r="J9"/>
  <c r="J8"/>
  <c r="J7"/>
  <c r="J6"/>
  <c r="J5"/>
  <c r="J4"/>
  <c r="J3"/>
  <c r="I9"/>
  <c r="I8"/>
  <c r="I7"/>
  <c r="I6"/>
  <c r="I5"/>
  <c r="I4"/>
  <c r="I3"/>
  <c r="H8"/>
  <c r="H7"/>
  <c r="H6"/>
  <c r="H5"/>
  <c r="H4"/>
  <c r="G7"/>
  <c r="G6"/>
  <c r="G5"/>
  <c r="G4"/>
  <c r="F6"/>
  <c r="F5"/>
  <c r="F4"/>
  <c r="E5"/>
  <c r="E4"/>
  <c r="H3"/>
  <c r="G3"/>
  <c r="F3"/>
  <c r="E3"/>
  <c r="D4"/>
  <c r="D3"/>
  <c r="C3"/>
  <c r="C2" i="2" l="1"/>
  <c r="B23" i="9" s="1"/>
  <c r="F15" i="8"/>
  <c r="L3"/>
  <c r="J15"/>
  <c r="B24" i="9" s="1"/>
  <c r="J16" i="8"/>
  <c r="B22" i="9" s="1"/>
  <c r="B26" l="1"/>
  <c r="B27" s="1"/>
</calcChain>
</file>

<file path=xl/sharedStrings.xml><?xml version="1.0" encoding="utf-8"?>
<sst xmlns="http://schemas.openxmlformats.org/spreadsheetml/2006/main" count="460" uniqueCount="130">
  <si>
    <t>NYC</t>
  </si>
  <si>
    <t>Atlanta</t>
  </si>
  <si>
    <t>Boston</t>
  </si>
  <si>
    <t>Chicago</t>
  </si>
  <si>
    <t>Milwaukee</t>
  </si>
  <si>
    <t>Manchester, TN</t>
  </si>
  <si>
    <t>Ann Arbor</t>
  </si>
  <si>
    <t>San Francisco</t>
  </si>
  <si>
    <t>Philly</t>
  </si>
  <si>
    <t>Los Angeles</t>
  </si>
  <si>
    <t>Miami</t>
  </si>
  <si>
    <t>Austin</t>
  </si>
  <si>
    <t xml:space="preserve">Miami </t>
  </si>
  <si>
    <t>Denver</t>
  </si>
  <si>
    <t>Small Venue</t>
  </si>
  <si>
    <t>Large Venue</t>
  </si>
  <si>
    <t>Name</t>
  </si>
  <si>
    <t>Capacity</t>
  </si>
  <si>
    <t>Madison Square Garden</t>
  </si>
  <si>
    <t>Irving Plaza</t>
  </si>
  <si>
    <t>Gwinnett Center</t>
  </si>
  <si>
    <t>Tabernacle</t>
  </si>
  <si>
    <t>Orpheum</t>
  </si>
  <si>
    <t>Fleet Center</t>
  </si>
  <si>
    <t>United Center</t>
  </si>
  <si>
    <t>CONCERT VENUES</t>
  </si>
  <si>
    <t>FESTIVALS</t>
  </si>
  <si>
    <t>DISTANCES</t>
  </si>
  <si>
    <t>Riviera Theater</t>
  </si>
  <si>
    <t>The Palace</t>
  </si>
  <si>
    <t>Blind Pig</t>
  </si>
  <si>
    <t>The Fillmore</t>
  </si>
  <si>
    <t xml:space="preserve">Shoreline </t>
  </si>
  <si>
    <t>Susquehana Bank Center</t>
  </si>
  <si>
    <t>TLA</t>
  </si>
  <si>
    <t>Hollywood Bowl</t>
  </si>
  <si>
    <t>House of Blues</t>
  </si>
  <si>
    <t>Bank Atlantic Center</t>
  </si>
  <si>
    <t>Coconut Grove Playhouse</t>
  </si>
  <si>
    <t>Emo's</t>
  </si>
  <si>
    <t>AT&amp;T Center</t>
  </si>
  <si>
    <t>Red Rocks</t>
  </si>
  <si>
    <t>Odgen Theater</t>
  </si>
  <si>
    <t>City</t>
  </si>
  <si>
    <t>Festival</t>
  </si>
  <si>
    <t>Dates</t>
  </si>
  <si>
    <t>Avg # of Tickets Sold</t>
  </si>
  <si>
    <t>Bonaroo</t>
  </si>
  <si>
    <t>June 11-14</t>
  </si>
  <si>
    <t>Summer Fest</t>
  </si>
  <si>
    <t>June 25-July 5</t>
  </si>
  <si>
    <t>Band Revenue?</t>
  </si>
  <si>
    <t>Total Distance</t>
  </si>
  <si>
    <t>Manchester</t>
  </si>
  <si>
    <t>Milwa</t>
  </si>
  <si>
    <t>LA</t>
  </si>
  <si>
    <t>SF</t>
  </si>
  <si>
    <t>Manch</t>
  </si>
  <si>
    <t>San Fran</t>
  </si>
  <si>
    <t>Fixed Revenue</t>
  </si>
  <si>
    <t>Average Capacity</t>
  </si>
  <si>
    <t>Standard Deviation</t>
  </si>
  <si>
    <t>Statistics</t>
  </si>
  <si>
    <t>Trials</t>
  </si>
  <si>
    <t>Mean</t>
  </si>
  <si>
    <t>Median</t>
  </si>
  <si>
    <t>Mode</t>
  </si>
  <si>
    <t>Variance</t>
  </si>
  <si>
    <t>Skewness</t>
  </si>
  <si>
    <t>Kurtosis</t>
  </si>
  <si>
    <t>Coeff. of Variability</t>
  </si>
  <si>
    <t>Minimum</t>
  </si>
  <si>
    <t>Maximum</t>
  </si>
  <si>
    <t>Range Width</t>
  </si>
  <si>
    <t>Mean Std. Error</t>
  </si>
  <si>
    <t>---</t>
  </si>
  <si>
    <t>Average Attendance</t>
  </si>
  <si>
    <t>Expected Revenue</t>
  </si>
  <si>
    <t>TOTAL Expected Revenue</t>
  </si>
  <si>
    <t>Venue Choice</t>
  </si>
  <si>
    <t>Ticket Price smaller venues</t>
  </si>
  <si>
    <t>Revenue</t>
  </si>
  <si>
    <t>Profit</t>
  </si>
  <si>
    <t>Total Cost</t>
  </si>
  <si>
    <t>Revenue to band/ticket</t>
  </si>
  <si>
    <t>Cost per mile (based on driving, gas, maintenence)</t>
  </si>
  <si>
    <t>Den</t>
  </si>
  <si>
    <t>Man</t>
  </si>
  <si>
    <t>2nd Loop</t>
  </si>
  <si>
    <t>3rd Loop</t>
  </si>
  <si>
    <t>4th Loop</t>
  </si>
  <si>
    <t>5th Loop</t>
  </si>
  <si>
    <t>6th Loop</t>
  </si>
  <si>
    <t>7th Loop</t>
  </si>
  <si>
    <t>8th Loop</t>
  </si>
  <si>
    <t>9th Loop</t>
  </si>
  <si>
    <t>10th Loop</t>
  </si>
  <si>
    <t>11th Loop</t>
  </si>
  <si>
    <t>12th Loop</t>
  </si>
  <si>
    <t>13th Loop</t>
  </si>
  <si>
    <t>New York</t>
  </si>
  <si>
    <t># Of Days</t>
  </si>
  <si>
    <t>Hotel Tiers</t>
  </si>
  <si>
    <t>Free</t>
  </si>
  <si>
    <t>Tier One ($100/night)</t>
  </si>
  <si>
    <t>Tier Two ($200/night)</t>
  </si>
  <si>
    <t>Tier Three ($300/night)</t>
  </si>
  <si>
    <t>Hotel Tier</t>
  </si>
  <si>
    <t>Cost / Night</t>
  </si>
  <si>
    <t>Number of Nights</t>
  </si>
  <si>
    <t>&gt;=</t>
  </si>
  <si>
    <t>Date</t>
  </si>
  <si>
    <t xml:space="preserve">Circular </t>
  </si>
  <si>
    <t>Order</t>
  </si>
  <si>
    <t>Date Constraints</t>
  </si>
  <si>
    <t>Miles</t>
  </si>
  <si>
    <t>Minimum Travel Days</t>
  </si>
  <si>
    <t>1st Loop</t>
  </si>
  <si>
    <t>CONSTRAINTS</t>
  </si>
  <si>
    <t>Hotel Costs</t>
  </si>
  <si>
    <t>Mileage  Cost</t>
  </si>
  <si>
    <t>Per Diem for Food and Alcohol / person</t>
  </si>
  <si>
    <t>Per Diem</t>
  </si>
  <si>
    <t>Manager Fee</t>
  </si>
  <si>
    <t>Probability</t>
  </si>
  <si>
    <t>Cost</t>
  </si>
  <si>
    <t>None- exposure!!</t>
  </si>
  <si>
    <t>Expected Ticket Revenue</t>
  </si>
  <si>
    <t>Juranette's Rev / Ticket</t>
  </si>
  <si>
    <t>Small Venues</t>
  </si>
</sst>
</file>

<file path=xl/styles.xml><?xml version="1.0" encoding="utf-8"?>
<styleSheet xmlns="http://schemas.openxmlformats.org/spreadsheetml/2006/main">
  <numFmts count="7">
    <numFmt numFmtId="6" formatCode="&quot;$&quot;#,##0_);[Red]\(&quot;$&quot;#,##0\)"/>
    <numFmt numFmtId="44" formatCode="_(&quot;$&quot;* #,##0.00_);_(&quot;$&quot;* \(#,##0.00\);_(&quot;$&quot;* &quot;-&quot;??_);_(@_)"/>
    <numFmt numFmtId="164" formatCode="[$-409]d\-mmm;@"/>
    <numFmt numFmtId="165" formatCode="_(&quot;$&quot;* #,##0_);_(&quot;$&quot;* \(#,##0\);_(&quot;$&quot;* &quot;-&quot;??_);_(@_)"/>
    <numFmt numFmtId="166" formatCode="&quot;$&quot;#,##0.0_);[Red]\(&quot;$&quot;#,##0.0\)"/>
    <numFmt numFmtId="167" formatCode="&quot;$&quot;#,##0\ ;\(&quot;$&quot;#,##0\)"/>
    <numFmt numFmtId="168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</cellStyleXfs>
  <cellXfs count="118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 applyFill="1" applyBorder="1"/>
    <xf numFmtId="0" fontId="1" fillId="2" borderId="4" xfId="0" applyFont="1" applyFill="1" applyBorder="1"/>
    <xf numFmtId="0" fontId="0" fillId="0" borderId="0" xfId="0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Fill="1" applyBorder="1"/>
    <xf numFmtId="0" fontId="0" fillId="0" borderId="22" xfId="0" applyFill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0" fillId="0" borderId="30" xfId="0" applyBorder="1"/>
    <xf numFmtId="0" fontId="6" fillId="0" borderId="0" xfId="3" applyFont="1" applyFill="1" applyBorder="1"/>
    <xf numFmtId="0" fontId="5" fillId="0" borderId="0" xfId="3"/>
    <xf numFmtId="0" fontId="3" fillId="0" borderId="0" xfId="2"/>
    <xf numFmtId="165" fontId="0" fillId="0" borderId="0" xfId="0" applyNumberFormat="1"/>
    <xf numFmtId="0" fontId="0" fillId="0" borderId="31" xfId="0" applyBorder="1"/>
    <xf numFmtId="0" fontId="0" fillId="3" borderId="0" xfId="0" applyFill="1" applyBorder="1"/>
    <xf numFmtId="0" fontId="1" fillId="3" borderId="0" xfId="0" applyFont="1" applyFill="1" applyBorder="1"/>
    <xf numFmtId="164" fontId="0" fillId="3" borderId="0" xfId="0" applyNumberFormat="1" applyFill="1" applyBorder="1"/>
    <xf numFmtId="167" fontId="3" fillId="0" borderId="0" xfId="4" applyNumberFormat="1" applyAlignment="1">
      <alignment horizontal="right"/>
    </xf>
    <xf numFmtId="0" fontId="3" fillId="0" borderId="0" xfId="4" applyAlignment="1">
      <alignment horizontal="left"/>
    </xf>
    <xf numFmtId="168" fontId="3" fillId="0" borderId="0" xfId="4" applyNumberFormat="1" applyAlignment="1">
      <alignment horizontal="right"/>
    </xf>
    <xf numFmtId="4" fontId="3" fillId="0" borderId="0" xfId="4" applyNumberFormat="1" applyAlignment="1">
      <alignment horizontal="right"/>
    </xf>
    <xf numFmtId="0" fontId="3" fillId="0" borderId="0" xfId="4" applyAlignment="1">
      <alignment horizontal="right"/>
    </xf>
    <xf numFmtId="0" fontId="0" fillId="0" borderId="0" xfId="0" applyAlignment="1">
      <alignment wrapText="1"/>
    </xf>
    <xf numFmtId="0" fontId="5" fillId="0" borderId="4" xfId="3" applyBorder="1"/>
    <xf numFmtId="0" fontId="5" fillId="0" borderId="4" xfId="3" applyBorder="1" applyAlignment="1">
      <alignment horizontal="center"/>
    </xf>
    <xf numFmtId="0" fontId="5" fillId="4" borderId="4" xfId="3" applyFill="1" applyBorder="1" applyAlignment="1">
      <alignment horizontal="center"/>
    </xf>
    <xf numFmtId="0" fontId="5" fillId="0" borderId="4" xfId="3" applyFill="1" applyBorder="1" applyAlignment="1">
      <alignment horizontal="center"/>
    </xf>
    <xf numFmtId="3" fontId="5" fillId="0" borderId="4" xfId="3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8" borderId="4" xfId="0" applyFont="1" applyFill="1" applyBorder="1"/>
    <xf numFmtId="0" fontId="0" fillId="8" borderId="4" xfId="0" applyFill="1" applyBorder="1"/>
    <xf numFmtId="6" fontId="0" fillId="0" borderId="4" xfId="0" applyNumberFormat="1" applyBorder="1"/>
    <xf numFmtId="166" fontId="0" fillId="0" borderId="4" xfId="0" applyNumberFormat="1" applyBorder="1"/>
    <xf numFmtId="0" fontId="0" fillId="0" borderId="4" xfId="0" applyBorder="1"/>
    <xf numFmtId="0" fontId="1" fillId="8" borderId="11" xfId="0" applyFon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164" fontId="1" fillId="9" borderId="4" xfId="0" applyNumberFormat="1" applyFont="1" applyFill="1" applyBorder="1" applyAlignment="1">
      <alignment horizontal="center"/>
    </xf>
    <xf numFmtId="164" fontId="0" fillId="9" borderId="4" xfId="0" applyNumberFormat="1" applyFill="1" applyBorder="1" applyAlignment="1">
      <alignment horizontal="center"/>
    </xf>
    <xf numFmtId="0" fontId="1" fillId="8" borderId="5" xfId="0" applyFont="1" applyFill="1" applyBorder="1"/>
    <xf numFmtId="0" fontId="1" fillId="8" borderId="8" xfId="0" applyFont="1" applyFill="1" applyBorder="1"/>
    <xf numFmtId="0" fontId="1" fillId="8" borderId="9" xfId="0" applyFont="1" applyFill="1" applyBorder="1"/>
    <xf numFmtId="0" fontId="1" fillId="10" borderId="4" xfId="0" applyFont="1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1" fillId="11" borderId="4" xfId="0" applyFont="1" applyFill="1" applyBorder="1"/>
    <xf numFmtId="0" fontId="1" fillId="11" borderId="4" xfId="0" applyFont="1" applyFill="1" applyBorder="1" applyAlignment="1">
      <alignment horizontal="center"/>
    </xf>
    <xf numFmtId="0" fontId="1" fillId="11" borderId="11" xfId="0" applyFont="1" applyFill="1" applyBorder="1"/>
    <xf numFmtId="0" fontId="0" fillId="8" borderId="4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/>
    </xf>
    <xf numFmtId="0" fontId="0" fillId="8" borderId="4" xfId="0" applyFont="1" applyFill="1" applyBorder="1" applyAlignment="1">
      <alignment horizontal="left"/>
    </xf>
    <xf numFmtId="0" fontId="0" fillId="7" borderId="4" xfId="0" applyFill="1" applyBorder="1"/>
    <xf numFmtId="0" fontId="1" fillId="8" borderId="6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0" fontId="1" fillId="11" borderId="11" xfId="0" applyFont="1" applyFill="1" applyBorder="1" applyAlignment="1">
      <alignment horizontal="center"/>
    </xf>
    <xf numFmtId="165" fontId="0" fillId="8" borderId="4" xfId="1" applyNumberFormat="1" applyFont="1" applyFill="1" applyBorder="1" applyAlignment="1">
      <alignment horizontal="center"/>
    </xf>
    <xf numFmtId="165" fontId="0" fillId="8" borderId="4" xfId="0" applyNumberFormat="1" applyFill="1" applyBorder="1" applyAlignment="1">
      <alignment horizontal="center"/>
    </xf>
    <xf numFmtId="165" fontId="1" fillId="0" borderId="0" xfId="0" applyNumberFormat="1" applyFont="1"/>
    <xf numFmtId="0" fontId="6" fillId="8" borderId="4" xfId="3" applyFont="1" applyFill="1" applyBorder="1"/>
    <xf numFmtId="0" fontId="1" fillId="8" borderId="11" xfId="0" applyFont="1" applyFill="1" applyBorder="1"/>
    <xf numFmtId="0" fontId="1" fillId="8" borderId="12" xfId="0" applyFont="1" applyFill="1" applyBorder="1"/>
    <xf numFmtId="0" fontId="1" fillId="8" borderId="13" xfId="0" applyFont="1" applyFill="1" applyBorder="1"/>
    <xf numFmtId="0" fontId="1" fillId="8" borderId="14" xfId="0" applyFont="1" applyFill="1" applyBorder="1" applyAlignment="1">
      <alignment horizontal="center"/>
    </xf>
    <xf numFmtId="0" fontId="1" fillId="8" borderId="15" xfId="0" applyFont="1" applyFill="1" applyBorder="1" applyAlignment="1">
      <alignment horizontal="center"/>
    </xf>
    <xf numFmtId="0" fontId="1" fillId="8" borderId="16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12" borderId="4" xfId="0" applyFont="1" applyFill="1" applyBorder="1" applyAlignment="1">
      <alignment horizontal="left"/>
    </xf>
    <xf numFmtId="165" fontId="1" fillId="12" borderId="4" xfId="0" applyNumberFormat="1" applyFont="1" applyFill="1" applyBorder="1"/>
    <xf numFmtId="165" fontId="1" fillId="8" borderId="4" xfId="0" applyNumberFormat="1" applyFont="1" applyFill="1" applyBorder="1"/>
    <xf numFmtId="165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right"/>
    </xf>
    <xf numFmtId="165" fontId="0" fillId="0" borderId="4" xfId="1" applyNumberFormat="1" applyFont="1" applyBorder="1"/>
    <xf numFmtId="165" fontId="0" fillId="0" borderId="4" xfId="0" applyNumberFormat="1" applyBorder="1"/>
    <xf numFmtId="0" fontId="0" fillId="0" borderId="4" xfId="0" applyFill="1" applyBorder="1" applyAlignment="1">
      <alignment horizontal="right"/>
    </xf>
    <xf numFmtId="0" fontId="1" fillId="8" borderId="4" xfId="0" applyFont="1" applyFill="1" applyBorder="1" applyAlignment="1">
      <alignment horizontal="left"/>
    </xf>
    <xf numFmtId="0" fontId="1" fillId="8" borderId="4" xfId="0" applyFont="1" applyFill="1" applyBorder="1" applyAlignment="1">
      <alignment horizontal="left" wrapText="1"/>
    </xf>
    <xf numFmtId="0" fontId="4" fillId="8" borderId="10" xfId="4" applyFont="1" applyFill="1" applyBorder="1" applyAlignment="1">
      <alignment horizontal="center" wrapText="1"/>
    </xf>
    <xf numFmtId="0" fontId="3" fillId="11" borderId="0" xfId="4" applyFill="1" applyAlignment="1">
      <alignment horizontal="left"/>
    </xf>
    <xf numFmtId="167" fontId="3" fillId="11" borderId="0" xfId="4" applyNumberFormat="1" applyFill="1" applyAlignment="1">
      <alignment horizontal="right"/>
    </xf>
    <xf numFmtId="6" fontId="3" fillId="5" borderId="4" xfId="2" applyNumberFormat="1" applyFill="1" applyBorder="1"/>
    <xf numFmtId="0" fontId="4" fillId="0" borderId="0" xfId="2" applyFont="1"/>
    <xf numFmtId="6" fontId="4" fillId="0" borderId="0" xfId="2" applyNumberFormat="1" applyFont="1"/>
    <xf numFmtId="0" fontId="6" fillId="8" borderId="4" xfId="3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4" xfId="3" applyFont="1" applyFill="1" applyBorder="1" applyAlignment="1">
      <alignment horizontal="center"/>
    </xf>
    <xf numFmtId="0" fontId="1" fillId="11" borderId="14" xfId="0" applyFont="1" applyFill="1" applyBorder="1" applyAlignment="1">
      <alignment horizontal="center"/>
    </xf>
    <xf numFmtId="0" fontId="1" fillId="11" borderId="15" xfId="0" applyFont="1" applyFill="1" applyBorder="1" applyAlignment="1">
      <alignment horizontal="center"/>
    </xf>
    <xf numFmtId="0" fontId="1" fillId="11" borderId="4" xfId="0" applyFont="1" applyFill="1" applyBorder="1" applyAlignment="1">
      <alignment horizontal="center"/>
    </xf>
    <xf numFmtId="0" fontId="1" fillId="7" borderId="26" xfId="0" applyFont="1" applyFill="1" applyBorder="1" applyAlignment="1">
      <alignment horizontal="center"/>
    </xf>
    <xf numFmtId="0" fontId="0" fillId="7" borderId="27" xfId="0" applyFill="1" applyBorder="1" applyAlignment="1"/>
    <xf numFmtId="0" fontId="0" fillId="7" borderId="28" xfId="0" applyFill="1" applyBorder="1" applyAlignment="1"/>
    <xf numFmtId="0" fontId="1" fillId="11" borderId="16" xfId="0" applyFont="1" applyFill="1" applyBorder="1" applyAlignment="1">
      <alignment horizontal="center"/>
    </xf>
    <xf numFmtId="0" fontId="1" fillId="11" borderId="11" xfId="0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center" vertical="center" wrapText="1"/>
    </xf>
    <xf numFmtId="0" fontId="1" fillId="11" borderId="11" xfId="0" applyFont="1" applyFill="1" applyBorder="1" applyAlignment="1">
      <alignment horizontal="center" vertical="center"/>
    </xf>
    <xf numFmtId="0" fontId="1" fillId="11" borderId="13" xfId="0" applyFont="1" applyFill="1" applyBorder="1" applyAlignment="1">
      <alignment horizontal="center" vertical="center"/>
    </xf>
    <xf numFmtId="0" fontId="6" fillId="8" borderId="4" xfId="3" applyFont="1" applyFill="1" applyBorder="1" applyAlignment="1">
      <alignment horizontal="center"/>
    </xf>
  </cellXfs>
  <cellStyles count="5">
    <cellStyle name="Currency" xfId="1" builtinId="4"/>
    <cellStyle name="Normal" xfId="0" builtinId="0"/>
    <cellStyle name="Normal_ExpectedValues" xfId="4"/>
    <cellStyle name="Normal_Sheet1_Sheet2" xfId="3"/>
    <cellStyle name="Normal_Sheet2" xfId="2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4"/>
  <sheetViews>
    <sheetView zoomScale="70" zoomScaleNormal="70" workbookViewId="0">
      <selection activeCell="E36" sqref="E36"/>
    </sheetView>
  </sheetViews>
  <sheetFormatPr defaultRowHeight="15"/>
  <cols>
    <col min="1" max="1" width="19" customWidth="1"/>
    <col min="2" max="2" width="24.5703125" bestFit="1" customWidth="1"/>
    <col min="3" max="3" width="11.5703125" customWidth="1"/>
    <col min="4" max="4" width="25" bestFit="1" customWidth="1"/>
    <col min="5" max="5" width="17.140625" customWidth="1"/>
    <col min="6" max="6" width="14.7109375" customWidth="1"/>
    <col min="7" max="7" width="19.5703125" bestFit="1" customWidth="1"/>
    <col min="8" max="8" width="13.140625" customWidth="1"/>
    <col min="9" max="9" width="12.7109375" customWidth="1"/>
    <col min="10" max="10" width="12.28515625" customWidth="1"/>
    <col min="11" max="11" width="10.140625" customWidth="1"/>
    <col min="12" max="12" width="10" customWidth="1"/>
    <col min="13" max="13" width="12.7109375" customWidth="1"/>
    <col min="14" max="14" width="12.85546875" customWidth="1"/>
  </cols>
  <sheetData>
    <row r="1" spans="1:14">
      <c r="A1" s="1" t="s">
        <v>27</v>
      </c>
    </row>
    <row r="2" spans="1:14">
      <c r="B2" s="75" t="s">
        <v>0</v>
      </c>
      <c r="C2" s="76" t="s">
        <v>1</v>
      </c>
      <c r="D2" s="76" t="s">
        <v>2</v>
      </c>
      <c r="E2" s="76" t="s">
        <v>3</v>
      </c>
      <c r="F2" s="76" t="s">
        <v>4</v>
      </c>
      <c r="G2" s="76" t="s">
        <v>5</v>
      </c>
      <c r="H2" s="76" t="s">
        <v>6</v>
      </c>
      <c r="I2" s="76" t="s">
        <v>7</v>
      </c>
      <c r="J2" s="76" t="s">
        <v>8</v>
      </c>
      <c r="K2" s="76" t="s">
        <v>9</v>
      </c>
      <c r="L2" s="76" t="s">
        <v>12</v>
      </c>
      <c r="M2" s="76" t="s">
        <v>11</v>
      </c>
      <c r="N2" s="77" t="s">
        <v>13</v>
      </c>
    </row>
    <row r="3" spans="1:14">
      <c r="A3" s="72" t="s">
        <v>0</v>
      </c>
      <c r="B3" s="78">
        <v>0</v>
      </c>
      <c r="C3" s="78">
        <f>B4</f>
        <v>850</v>
      </c>
      <c r="D3" s="78">
        <f>B5</f>
        <v>210</v>
      </c>
      <c r="E3" s="78">
        <f>B6</f>
        <v>810</v>
      </c>
      <c r="F3" s="78">
        <f>B7</f>
        <v>890</v>
      </c>
      <c r="G3" s="78">
        <f>B8</f>
        <v>900</v>
      </c>
      <c r="H3" s="78">
        <f>B9</f>
        <v>650</v>
      </c>
      <c r="I3" s="78">
        <f>B10</f>
        <v>2930</v>
      </c>
      <c r="J3" s="78">
        <f>B11</f>
        <v>110</v>
      </c>
      <c r="K3" s="78">
        <f>B12</f>
        <v>2790</v>
      </c>
      <c r="L3" s="78">
        <f>B13</f>
        <v>1330</v>
      </c>
      <c r="M3" s="78">
        <f>B14</f>
        <v>1820</v>
      </c>
      <c r="N3" s="79">
        <f>B15</f>
        <v>1790</v>
      </c>
    </row>
    <row r="4" spans="1:14">
      <c r="A4" s="73" t="s">
        <v>1</v>
      </c>
      <c r="B4" s="78">
        <v>850</v>
      </c>
      <c r="C4" s="78">
        <v>0</v>
      </c>
      <c r="D4" s="78">
        <f>C5</f>
        <v>1110</v>
      </c>
      <c r="E4" s="78">
        <f>C6</f>
        <v>710</v>
      </c>
      <c r="F4" s="78">
        <f>C7</f>
        <v>800</v>
      </c>
      <c r="G4" s="78">
        <f>C8</f>
        <v>250</v>
      </c>
      <c r="H4" s="78">
        <f>C9</f>
        <v>730</v>
      </c>
      <c r="I4" s="78">
        <f>C10</f>
        <v>2480</v>
      </c>
      <c r="J4" s="78">
        <f>C11</f>
        <v>750</v>
      </c>
      <c r="K4" s="78">
        <f>C12</f>
        <v>2190</v>
      </c>
      <c r="L4" s="78">
        <f>C13</f>
        <v>660</v>
      </c>
      <c r="M4" s="78">
        <f>C13</f>
        <v>660</v>
      </c>
      <c r="N4" s="79">
        <f>C15</f>
        <v>1430</v>
      </c>
    </row>
    <row r="5" spans="1:14">
      <c r="A5" s="73" t="s">
        <v>2</v>
      </c>
      <c r="B5" s="78">
        <v>210</v>
      </c>
      <c r="C5" s="78">
        <v>1110</v>
      </c>
      <c r="D5" s="78">
        <v>0</v>
      </c>
      <c r="E5" s="78">
        <f>D6</f>
        <v>1000</v>
      </c>
      <c r="F5" s="78">
        <f>D7</f>
        <v>1090</v>
      </c>
      <c r="G5" s="78">
        <f>D8</f>
        <v>1090</v>
      </c>
      <c r="H5" s="78">
        <f>D9</f>
        <v>800</v>
      </c>
      <c r="I5" s="78">
        <f>D10</f>
        <v>3130</v>
      </c>
      <c r="J5" s="78">
        <f>D11</f>
        <v>320</v>
      </c>
      <c r="K5" s="78">
        <f>D12</f>
        <v>3020</v>
      </c>
      <c r="L5" s="78">
        <f>D13</f>
        <v>1520</v>
      </c>
      <c r="M5" s="78">
        <f>D14</f>
        <v>2020</v>
      </c>
      <c r="N5" s="79">
        <f>D15</f>
        <v>2000</v>
      </c>
    </row>
    <row r="6" spans="1:14">
      <c r="A6" s="73" t="s">
        <v>3</v>
      </c>
      <c r="B6" s="78">
        <v>810</v>
      </c>
      <c r="C6" s="78">
        <v>710</v>
      </c>
      <c r="D6" s="78">
        <v>1000</v>
      </c>
      <c r="E6" s="78">
        <v>0</v>
      </c>
      <c r="F6" s="78">
        <f>E7</f>
        <v>90</v>
      </c>
      <c r="G6" s="78">
        <f>E8</f>
        <v>470</v>
      </c>
      <c r="H6" s="78">
        <f>E9</f>
        <v>280</v>
      </c>
      <c r="I6" s="78">
        <f>E10</f>
        <v>2170</v>
      </c>
      <c r="J6" s="78">
        <f>E11</f>
        <v>790</v>
      </c>
      <c r="K6" s="78">
        <f>E12</f>
        <v>2050</v>
      </c>
      <c r="L6" s="78">
        <f>E13</f>
        <v>1400</v>
      </c>
      <c r="M6" s="78">
        <f>E14</f>
        <v>1210</v>
      </c>
      <c r="N6" s="79">
        <f>E15</f>
        <v>1020</v>
      </c>
    </row>
    <row r="7" spans="1:14">
      <c r="A7" s="73" t="s">
        <v>4</v>
      </c>
      <c r="B7" s="78">
        <v>890</v>
      </c>
      <c r="C7" s="78">
        <v>800</v>
      </c>
      <c r="D7" s="78">
        <v>1090</v>
      </c>
      <c r="E7" s="78">
        <v>90</v>
      </c>
      <c r="F7" s="78">
        <v>0</v>
      </c>
      <c r="G7" s="78">
        <f>F8</f>
        <v>550</v>
      </c>
      <c r="H7" s="78">
        <f>F9</f>
        <v>360</v>
      </c>
      <c r="I7" s="78">
        <f>F10</f>
        <v>2170</v>
      </c>
      <c r="J7" s="78">
        <f>F11</f>
        <v>870</v>
      </c>
      <c r="K7" s="78">
        <f>F12</f>
        <v>2070</v>
      </c>
      <c r="L7" s="78">
        <f>F13</f>
        <v>1460</v>
      </c>
      <c r="M7" s="78">
        <f>F14</f>
        <v>1290</v>
      </c>
      <c r="N7" s="79">
        <f>F15</f>
        <v>1040</v>
      </c>
    </row>
    <row r="8" spans="1:14">
      <c r="A8" s="73" t="s">
        <v>5</v>
      </c>
      <c r="B8" s="78">
        <v>900</v>
      </c>
      <c r="C8" s="78">
        <v>250</v>
      </c>
      <c r="D8" s="78">
        <v>1090</v>
      </c>
      <c r="E8" s="78">
        <v>470</v>
      </c>
      <c r="F8" s="78">
        <v>550</v>
      </c>
      <c r="G8" s="78">
        <v>0</v>
      </c>
      <c r="H8" s="78">
        <f>G9</f>
        <v>540</v>
      </c>
      <c r="I8" s="78">
        <f>G10</f>
        <v>2330</v>
      </c>
      <c r="J8" s="78">
        <f>G11</f>
        <v>790</v>
      </c>
      <c r="K8" s="78">
        <f>G12</f>
        <v>2010</v>
      </c>
      <c r="L8" s="78">
        <f>G13</f>
        <v>910</v>
      </c>
      <c r="M8" s="78">
        <f>G14</f>
        <v>930</v>
      </c>
      <c r="N8" s="79">
        <f>G15</f>
        <v>1180</v>
      </c>
    </row>
    <row r="9" spans="1:14">
      <c r="A9" s="73" t="s">
        <v>6</v>
      </c>
      <c r="B9" s="78">
        <v>650</v>
      </c>
      <c r="C9" s="78">
        <v>730</v>
      </c>
      <c r="D9" s="78">
        <v>800</v>
      </c>
      <c r="E9" s="78">
        <v>280</v>
      </c>
      <c r="F9" s="78">
        <v>360</v>
      </c>
      <c r="G9" s="78">
        <v>540</v>
      </c>
      <c r="H9" s="78">
        <v>0</v>
      </c>
      <c r="I9" s="78">
        <f>H10</f>
        <v>2400</v>
      </c>
      <c r="J9" s="78">
        <f>H11</f>
        <v>610</v>
      </c>
      <c r="K9" s="78">
        <f>H12</f>
        <v>2290</v>
      </c>
      <c r="L9" s="78">
        <f>H13</f>
        <v>1390</v>
      </c>
      <c r="M9" s="78">
        <f>H14</f>
        <v>1450</v>
      </c>
      <c r="N9" s="79">
        <f>J15</f>
        <v>1740</v>
      </c>
    </row>
    <row r="10" spans="1:14">
      <c r="A10" s="73" t="s">
        <v>7</v>
      </c>
      <c r="B10" s="78">
        <v>2930</v>
      </c>
      <c r="C10" s="78">
        <v>2480</v>
      </c>
      <c r="D10" s="78">
        <v>3130</v>
      </c>
      <c r="E10" s="78">
        <v>2170</v>
      </c>
      <c r="F10" s="78">
        <v>2170</v>
      </c>
      <c r="G10" s="78">
        <v>2330</v>
      </c>
      <c r="H10" s="78">
        <v>2400</v>
      </c>
      <c r="I10" s="78">
        <v>0</v>
      </c>
      <c r="J10" s="78">
        <f>I11</f>
        <v>2900</v>
      </c>
      <c r="K10" s="78">
        <f>I12</f>
        <v>390</v>
      </c>
      <c r="L10" s="78">
        <f>I13</f>
        <v>3090</v>
      </c>
      <c r="M10" s="78">
        <f>I14</f>
        <v>2411</v>
      </c>
      <c r="N10" s="79">
        <f>I15</f>
        <v>1260</v>
      </c>
    </row>
    <row r="11" spans="1:14">
      <c r="A11" s="73" t="s">
        <v>8</v>
      </c>
      <c r="B11" s="78">
        <v>110</v>
      </c>
      <c r="C11" s="78">
        <v>750</v>
      </c>
      <c r="D11" s="78">
        <v>320</v>
      </c>
      <c r="E11" s="78">
        <v>790</v>
      </c>
      <c r="F11" s="78">
        <v>870</v>
      </c>
      <c r="G11" s="78">
        <v>790</v>
      </c>
      <c r="H11" s="78">
        <v>610</v>
      </c>
      <c r="I11" s="78">
        <v>2900</v>
      </c>
      <c r="J11" s="78">
        <v>0</v>
      </c>
      <c r="K11" s="78">
        <f>J12</f>
        <v>2700</v>
      </c>
      <c r="L11" s="78">
        <f>J13</f>
        <v>1230</v>
      </c>
      <c r="M11" s="78">
        <f>J14</f>
        <v>2308</v>
      </c>
      <c r="N11" s="79">
        <f>J15</f>
        <v>1740</v>
      </c>
    </row>
    <row r="12" spans="1:14">
      <c r="A12" s="73" t="s">
        <v>9</v>
      </c>
      <c r="B12" s="78">
        <v>2790</v>
      </c>
      <c r="C12" s="78">
        <v>2190</v>
      </c>
      <c r="D12" s="78">
        <v>3020</v>
      </c>
      <c r="E12" s="78">
        <v>2050</v>
      </c>
      <c r="F12" s="78">
        <v>2070</v>
      </c>
      <c r="G12" s="78">
        <v>2010</v>
      </c>
      <c r="H12" s="78">
        <v>2290</v>
      </c>
      <c r="I12" s="39">
        <v>390</v>
      </c>
      <c r="J12" s="39">
        <v>2700</v>
      </c>
      <c r="K12" s="78">
        <v>0</v>
      </c>
      <c r="L12" s="78">
        <f>K13</f>
        <v>3090</v>
      </c>
      <c r="M12" s="78">
        <f>K14</f>
        <v>1970</v>
      </c>
      <c r="N12" s="79">
        <f>K15</f>
        <v>1260</v>
      </c>
    </row>
    <row r="13" spans="1:14">
      <c r="A13" s="73" t="s">
        <v>10</v>
      </c>
      <c r="B13" s="78">
        <v>1330</v>
      </c>
      <c r="C13" s="78">
        <v>660</v>
      </c>
      <c r="D13" s="78">
        <v>1520</v>
      </c>
      <c r="E13" s="78">
        <v>1400</v>
      </c>
      <c r="F13" s="78">
        <v>1460</v>
      </c>
      <c r="G13" s="78">
        <v>910</v>
      </c>
      <c r="H13" s="78">
        <v>1390</v>
      </c>
      <c r="I13" s="39">
        <v>3090</v>
      </c>
      <c r="J13" s="39">
        <v>1230</v>
      </c>
      <c r="K13" s="78">
        <v>3090</v>
      </c>
      <c r="L13" s="78">
        <v>0</v>
      </c>
      <c r="M13" s="78">
        <f>L14</f>
        <v>1790</v>
      </c>
      <c r="N13" s="79">
        <f>L15</f>
        <v>2110</v>
      </c>
    </row>
    <row r="14" spans="1:14">
      <c r="A14" s="73" t="s">
        <v>11</v>
      </c>
      <c r="B14" s="78">
        <v>1820</v>
      </c>
      <c r="C14" s="78">
        <v>1000</v>
      </c>
      <c r="D14" s="78">
        <v>2020</v>
      </c>
      <c r="E14" s="78">
        <v>1210</v>
      </c>
      <c r="F14" s="78">
        <v>1290</v>
      </c>
      <c r="G14" s="78">
        <v>930</v>
      </c>
      <c r="H14" s="78">
        <v>1450</v>
      </c>
      <c r="I14" s="39">
        <v>2411</v>
      </c>
      <c r="J14" s="39">
        <v>2308</v>
      </c>
      <c r="K14" s="39">
        <v>1970</v>
      </c>
      <c r="L14" s="39">
        <v>1790</v>
      </c>
      <c r="M14" s="78">
        <v>0</v>
      </c>
      <c r="N14" s="79">
        <f>M15</f>
        <v>950</v>
      </c>
    </row>
    <row r="15" spans="1:14" ht="15.75" thickBot="1">
      <c r="A15" s="74" t="s">
        <v>13</v>
      </c>
      <c r="B15" s="80">
        <v>1790</v>
      </c>
      <c r="C15" s="80">
        <v>1430</v>
      </c>
      <c r="D15" s="80">
        <v>2000</v>
      </c>
      <c r="E15" s="80">
        <v>1020</v>
      </c>
      <c r="F15" s="80">
        <v>1040</v>
      </c>
      <c r="G15" s="80">
        <v>1180</v>
      </c>
      <c r="H15" s="80">
        <v>1280</v>
      </c>
      <c r="I15" s="80">
        <v>1260</v>
      </c>
      <c r="J15" s="81">
        <v>1740</v>
      </c>
      <c r="K15" s="80">
        <v>1260</v>
      </c>
      <c r="L15" s="80">
        <v>2110</v>
      </c>
      <c r="M15" s="80">
        <v>950</v>
      </c>
      <c r="N15" s="82">
        <v>0</v>
      </c>
    </row>
    <row r="16" spans="1:14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5">
      <c r="A17" s="6" t="s">
        <v>25</v>
      </c>
    </row>
    <row r="18" spans="1:5">
      <c r="B18" s="106" t="s">
        <v>14</v>
      </c>
      <c r="C18" s="107"/>
      <c r="D18" s="108" t="s">
        <v>15</v>
      </c>
      <c r="E18" s="108"/>
    </row>
    <row r="19" spans="1:5">
      <c r="B19" s="58" t="s">
        <v>16</v>
      </c>
      <c r="C19" s="58" t="s">
        <v>17</v>
      </c>
      <c r="D19" s="58" t="s">
        <v>16</v>
      </c>
      <c r="E19" s="58" t="s">
        <v>17</v>
      </c>
    </row>
    <row r="20" spans="1:5">
      <c r="A20" s="57" t="s">
        <v>0</v>
      </c>
      <c r="B20" s="60" t="s">
        <v>19</v>
      </c>
      <c r="C20" s="48">
        <v>1100</v>
      </c>
      <c r="D20" s="60" t="s">
        <v>18</v>
      </c>
      <c r="E20" s="61">
        <v>20000</v>
      </c>
    </row>
    <row r="21" spans="1:5">
      <c r="A21" s="57" t="s">
        <v>1</v>
      </c>
      <c r="B21" s="60" t="s">
        <v>21</v>
      </c>
      <c r="C21" s="48">
        <v>2600</v>
      </c>
      <c r="D21" s="60" t="s">
        <v>20</v>
      </c>
      <c r="E21" s="61">
        <v>13000</v>
      </c>
    </row>
    <row r="22" spans="1:5">
      <c r="A22" s="57" t="s">
        <v>2</v>
      </c>
      <c r="B22" s="60" t="s">
        <v>22</v>
      </c>
      <c r="C22" s="48">
        <v>2763</v>
      </c>
      <c r="D22" s="60" t="s">
        <v>23</v>
      </c>
      <c r="E22" s="61">
        <v>19580</v>
      </c>
    </row>
    <row r="23" spans="1:5">
      <c r="A23" s="57" t="s">
        <v>3</v>
      </c>
      <c r="B23" s="60" t="s">
        <v>28</v>
      </c>
      <c r="C23" s="48">
        <v>2500</v>
      </c>
      <c r="D23" s="60" t="s">
        <v>24</v>
      </c>
      <c r="E23" s="61">
        <v>23500</v>
      </c>
    </row>
    <row r="24" spans="1:5">
      <c r="A24" s="57" t="s">
        <v>6</v>
      </c>
      <c r="B24" s="60" t="s">
        <v>30</v>
      </c>
      <c r="C24" s="48">
        <v>400</v>
      </c>
      <c r="D24" s="60" t="s">
        <v>29</v>
      </c>
      <c r="E24" s="61">
        <v>23000</v>
      </c>
    </row>
    <row r="25" spans="1:5">
      <c r="A25" s="57" t="s">
        <v>7</v>
      </c>
      <c r="B25" s="60" t="s">
        <v>31</v>
      </c>
      <c r="C25" s="48">
        <v>1199</v>
      </c>
      <c r="D25" s="60" t="s">
        <v>32</v>
      </c>
      <c r="E25" s="61">
        <v>22000</v>
      </c>
    </row>
    <row r="26" spans="1:5">
      <c r="A26" s="57" t="s">
        <v>8</v>
      </c>
      <c r="B26" s="60" t="s">
        <v>34</v>
      </c>
      <c r="C26" s="48">
        <v>800</v>
      </c>
      <c r="D26" s="62" t="s">
        <v>33</v>
      </c>
      <c r="E26" s="61">
        <v>25000</v>
      </c>
    </row>
    <row r="27" spans="1:5">
      <c r="A27" s="57" t="s">
        <v>9</v>
      </c>
      <c r="B27" s="60" t="s">
        <v>36</v>
      </c>
      <c r="C27" s="48">
        <v>1400</v>
      </c>
      <c r="D27" s="60" t="s">
        <v>35</v>
      </c>
      <c r="E27" s="61">
        <v>17376</v>
      </c>
    </row>
    <row r="28" spans="1:5">
      <c r="A28" s="57" t="s">
        <v>10</v>
      </c>
      <c r="B28" s="60" t="s">
        <v>38</v>
      </c>
      <c r="C28" s="48">
        <v>1100</v>
      </c>
      <c r="D28" s="60" t="s">
        <v>37</v>
      </c>
      <c r="E28" s="61">
        <v>22457</v>
      </c>
    </row>
    <row r="29" spans="1:5">
      <c r="A29" s="57" t="s">
        <v>11</v>
      </c>
      <c r="B29" s="60" t="s">
        <v>39</v>
      </c>
      <c r="C29" s="48">
        <v>600</v>
      </c>
      <c r="D29" s="60" t="s">
        <v>40</v>
      </c>
      <c r="E29" s="61">
        <v>17444</v>
      </c>
    </row>
    <row r="30" spans="1:5">
      <c r="A30" s="57" t="s">
        <v>13</v>
      </c>
      <c r="B30" s="60" t="s">
        <v>42</v>
      </c>
      <c r="C30" s="61">
        <v>800</v>
      </c>
      <c r="D30" s="60" t="s">
        <v>41</v>
      </c>
      <c r="E30" s="48">
        <v>9450</v>
      </c>
    </row>
    <row r="32" spans="1:5">
      <c r="A32" s="1" t="s">
        <v>26</v>
      </c>
    </row>
    <row r="33" spans="1:14">
      <c r="A33" s="7" t="s">
        <v>43</v>
      </c>
      <c r="B33" s="7" t="s">
        <v>44</v>
      </c>
      <c r="C33" s="7" t="s">
        <v>45</v>
      </c>
      <c r="D33" s="7" t="s">
        <v>46</v>
      </c>
      <c r="E33" s="7" t="s">
        <v>51</v>
      </c>
    </row>
    <row r="34" spans="1:14">
      <c r="A34" s="83" t="s">
        <v>5</v>
      </c>
      <c r="B34" s="84" t="s">
        <v>47</v>
      </c>
      <c r="C34" s="84" t="s">
        <v>48</v>
      </c>
      <c r="D34" s="85">
        <v>75000</v>
      </c>
      <c r="E34" s="84" t="s">
        <v>126</v>
      </c>
    </row>
    <row r="35" spans="1:14">
      <c r="A35" s="84" t="s">
        <v>4</v>
      </c>
      <c r="B35" s="84" t="s">
        <v>49</v>
      </c>
      <c r="C35" s="84" t="s">
        <v>50</v>
      </c>
      <c r="D35" s="85">
        <f>900000/11</f>
        <v>81818.181818181823</v>
      </c>
      <c r="E35" s="84" t="s">
        <v>126</v>
      </c>
    </row>
    <row r="40" spans="1:14">
      <c r="A40" s="1" t="s">
        <v>27</v>
      </c>
    </row>
    <row r="41" spans="1:14">
      <c r="B41" s="58" t="s">
        <v>0</v>
      </c>
      <c r="C41" s="58" t="s">
        <v>1</v>
      </c>
      <c r="D41" s="58" t="s">
        <v>2</v>
      </c>
      <c r="E41" s="58" t="s">
        <v>3</v>
      </c>
      <c r="F41" s="58" t="s">
        <v>4</v>
      </c>
      <c r="G41" s="58" t="s">
        <v>5</v>
      </c>
      <c r="H41" s="58" t="s">
        <v>6</v>
      </c>
      <c r="I41" s="58" t="s">
        <v>58</v>
      </c>
      <c r="J41" s="58" t="s">
        <v>8</v>
      </c>
      <c r="K41" s="58" t="s">
        <v>55</v>
      </c>
      <c r="L41" s="58" t="s">
        <v>12</v>
      </c>
      <c r="M41" s="58" t="s">
        <v>11</v>
      </c>
      <c r="N41" s="58" t="s">
        <v>13</v>
      </c>
    </row>
    <row r="42" spans="1:14">
      <c r="A42" s="57" t="s">
        <v>0</v>
      </c>
      <c r="B42" s="48">
        <v>0</v>
      </c>
      <c r="C42" s="48">
        <f>B43</f>
        <v>850</v>
      </c>
      <c r="D42" s="48">
        <f>B44</f>
        <v>210</v>
      </c>
      <c r="E42" s="48">
        <f>B45</f>
        <v>810</v>
      </c>
      <c r="F42" s="48">
        <f>B46</f>
        <v>890</v>
      </c>
      <c r="G42" s="48">
        <f>B47</f>
        <v>900</v>
      </c>
      <c r="H42" s="48">
        <f>B48</f>
        <v>650</v>
      </c>
      <c r="I42" s="48">
        <f>B49</f>
        <v>2930</v>
      </c>
      <c r="J42" s="48">
        <f>B50</f>
        <v>110</v>
      </c>
      <c r="K42" s="48">
        <f>B51</f>
        <v>2790</v>
      </c>
      <c r="L42" s="48">
        <f>B52</f>
        <v>1330</v>
      </c>
      <c r="M42" s="48">
        <f>B53</f>
        <v>1820</v>
      </c>
      <c r="N42" s="48">
        <f>B54</f>
        <v>1790</v>
      </c>
    </row>
    <row r="43" spans="1:14">
      <c r="A43" s="57" t="s">
        <v>1</v>
      </c>
      <c r="B43" s="48">
        <v>850</v>
      </c>
      <c r="C43" s="48">
        <v>0</v>
      </c>
      <c r="D43" s="48">
        <f>C44</f>
        <v>1110</v>
      </c>
      <c r="E43" s="48">
        <f>C45</f>
        <v>710</v>
      </c>
      <c r="F43" s="48">
        <f>C46</f>
        <v>800</v>
      </c>
      <c r="G43" s="48">
        <f>C47</f>
        <v>250</v>
      </c>
      <c r="H43" s="48">
        <f>C48</f>
        <v>730</v>
      </c>
      <c r="I43" s="48">
        <f>C49</f>
        <v>2480</v>
      </c>
      <c r="J43" s="48">
        <f>C50</f>
        <v>750</v>
      </c>
      <c r="K43" s="48">
        <f>C51</f>
        <v>2190</v>
      </c>
      <c r="L43" s="48">
        <f>C52</f>
        <v>660</v>
      </c>
      <c r="M43" s="48">
        <f>C52</f>
        <v>660</v>
      </c>
      <c r="N43" s="48">
        <f>C54</f>
        <v>1430</v>
      </c>
    </row>
    <row r="44" spans="1:14">
      <c r="A44" s="57" t="s">
        <v>2</v>
      </c>
      <c r="B44" s="48">
        <v>210</v>
      </c>
      <c r="C44" s="48">
        <v>1110</v>
      </c>
      <c r="D44" s="48">
        <v>0</v>
      </c>
      <c r="E44" s="48">
        <f>D45</f>
        <v>1000</v>
      </c>
      <c r="F44" s="48">
        <f>D46</f>
        <v>1090</v>
      </c>
      <c r="G44" s="48">
        <f>D47</f>
        <v>1090</v>
      </c>
      <c r="H44" s="48">
        <f>D48</f>
        <v>800</v>
      </c>
      <c r="I44" s="48">
        <f>D49</f>
        <v>3130</v>
      </c>
      <c r="J44" s="48">
        <f>D50</f>
        <v>320</v>
      </c>
      <c r="K44" s="48">
        <f>D51</f>
        <v>3020</v>
      </c>
      <c r="L44" s="48">
        <f>D52</f>
        <v>1520</v>
      </c>
      <c r="M44" s="48">
        <f>D53</f>
        <v>2020</v>
      </c>
      <c r="N44" s="48">
        <f>D54</f>
        <v>2000</v>
      </c>
    </row>
    <row r="45" spans="1:14">
      <c r="A45" s="57" t="s">
        <v>3</v>
      </c>
      <c r="B45" s="48">
        <v>810</v>
      </c>
      <c r="C45" s="48">
        <v>710</v>
      </c>
      <c r="D45" s="48">
        <v>1000</v>
      </c>
      <c r="E45" s="48">
        <v>0</v>
      </c>
      <c r="F45" s="48">
        <f>E46</f>
        <v>90</v>
      </c>
      <c r="G45" s="48">
        <f>E47</f>
        <v>470</v>
      </c>
      <c r="H45" s="48">
        <f>E48</f>
        <v>280</v>
      </c>
      <c r="I45" s="48">
        <f>E49</f>
        <v>2170</v>
      </c>
      <c r="J45" s="48">
        <f>E50</f>
        <v>790</v>
      </c>
      <c r="K45" s="48">
        <f>E51</f>
        <v>2050</v>
      </c>
      <c r="L45" s="48">
        <f>E52</f>
        <v>1400</v>
      </c>
      <c r="M45" s="48">
        <f>E53</f>
        <v>1210</v>
      </c>
      <c r="N45" s="48">
        <f>E54</f>
        <v>1020</v>
      </c>
    </row>
    <row r="46" spans="1:14">
      <c r="A46" s="57" t="s">
        <v>4</v>
      </c>
      <c r="B46" s="48">
        <v>890</v>
      </c>
      <c r="C46" s="48">
        <v>800</v>
      </c>
      <c r="D46" s="48">
        <v>1090</v>
      </c>
      <c r="E46" s="48">
        <v>90</v>
      </c>
      <c r="F46" s="48">
        <v>0</v>
      </c>
      <c r="G46" s="48">
        <f>F47</f>
        <v>550</v>
      </c>
      <c r="H46" s="48">
        <f>F48</f>
        <v>360</v>
      </c>
      <c r="I46" s="48">
        <f>F49</f>
        <v>2170</v>
      </c>
      <c r="J46" s="48">
        <f>F50</f>
        <v>870</v>
      </c>
      <c r="K46" s="48">
        <f>F51</f>
        <v>2070</v>
      </c>
      <c r="L46" s="48">
        <f>F52</f>
        <v>1460</v>
      </c>
      <c r="M46" s="48">
        <f>F53</f>
        <v>1290</v>
      </c>
      <c r="N46" s="48">
        <f>F54</f>
        <v>1040</v>
      </c>
    </row>
    <row r="47" spans="1:14">
      <c r="A47" s="57" t="s">
        <v>5</v>
      </c>
      <c r="B47" s="48">
        <v>900</v>
      </c>
      <c r="C47" s="48">
        <v>250</v>
      </c>
      <c r="D47" s="48">
        <v>1090</v>
      </c>
      <c r="E47" s="48">
        <v>470</v>
      </c>
      <c r="F47" s="48">
        <v>550</v>
      </c>
      <c r="G47" s="48">
        <v>0</v>
      </c>
      <c r="H47" s="48">
        <f>G48</f>
        <v>540</v>
      </c>
      <c r="I47" s="48">
        <f>G49</f>
        <v>2330</v>
      </c>
      <c r="J47" s="48">
        <f>G50</f>
        <v>790</v>
      </c>
      <c r="K47" s="48">
        <f>G51</f>
        <v>2010</v>
      </c>
      <c r="L47" s="48">
        <f>G52</f>
        <v>910</v>
      </c>
      <c r="M47" s="48">
        <f>G53</f>
        <v>930</v>
      </c>
      <c r="N47" s="48">
        <f>G54</f>
        <v>1180</v>
      </c>
    </row>
    <row r="48" spans="1:14">
      <c r="A48" s="57" t="s">
        <v>6</v>
      </c>
      <c r="B48" s="48">
        <v>650</v>
      </c>
      <c r="C48" s="48">
        <v>730</v>
      </c>
      <c r="D48" s="48">
        <v>800</v>
      </c>
      <c r="E48" s="48">
        <v>280</v>
      </c>
      <c r="F48" s="48">
        <v>360</v>
      </c>
      <c r="G48" s="48">
        <v>540</v>
      </c>
      <c r="H48" s="48">
        <v>0</v>
      </c>
      <c r="I48" s="48">
        <f>H49</f>
        <v>2400</v>
      </c>
      <c r="J48" s="48">
        <f>H50</f>
        <v>610</v>
      </c>
      <c r="K48" s="48">
        <f>H51</f>
        <v>2290</v>
      </c>
      <c r="L48" s="48">
        <f>H52</f>
        <v>1390</v>
      </c>
      <c r="M48" s="48">
        <f>H53</f>
        <v>1450</v>
      </c>
      <c r="N48" s="48">
        <f>J54</f>
        <v>1740</v>
      </c>
    </row>
    <row r="49" spans="1:14">
      <c r="A49" s="57" t="s">
        <v>58</v>
      </c>
      <c r="B49" s="48">
        <v>2930</v>
      </c>
      <c r="C49" s="48">
        <v>2480</v>
      </c>
      <c r="D49" s="48">
        <v>3130</v>
      </c>
      <c r="E49" s="48">
        <v>2170</v>
      </c>
      <c r="F49" s="48">
        <v>2170</v>
      </c>
      <c r="G49" s="48">
        <v>2330</v>
      </c>
      <c r="H49" s="48">
        <v>2400</v>
      </c>
      <c r="I49" s="48">
        <v>0</v>
      </c>
      <c r="J49" s="48">
        <f>I50</f>
        <v>2900</v>
      </c>
      <c r="K49" s="48">
        <f>I51</f>
        <v>390</v>
      </c>
      <c r="L49" s="48">
        <f>I52</f>
        <v>3090</v>
      </c>
      <c r="M49" s="48">
        <f>I53</f>
        <v>2411</v>
      </c>
      <c r="N49" s="48">
        <f>I54</f>
        <v>1260</v>
      </c>
    </row>
    <row r="50" spans="1:14">
      <c r="A50" s="57" t="s">
        <v>8</v>
      </c>
      <c r="B50" s="48">
        <v>110</v>
      </c>
      <c r="C50" s="48">
        <v>750</v>
      </c>
      <c r="D50" s="48">
        <v>320</v>
      </c>
      <c r="E50" s="48">
        <v>790</v>
      </c>
      <c r="F50" s="48">
        <v>870</v>
      </c>
      <c r="G50" s="48">
        <v>790</v>
      </c>
      <c r="H50" s="48">
        <v>610</v>
      </c>
      <c r="I50" s="48">
        <v>2900</v>
      </c>
      <c r="J50" s="48">
        <v>0</v>
      </c>
      <c r="K50" s="48">
        <f>J51</f>
        <v>2700</v>
      </c>
      <c r="L50" s="48">
        <f>J52</f>
        <v>1230</v>
      </c>
      <c r="M50" s="48">
        <f>J53</f>
        <v>2308</v>
      </c>
      <c r="N50" s="48">
        <f>J54</f>
        <v>1740</v>
      </c>
    </row>
    <row r="51" spans="1:14">
      <c r="A51" s="57" t="s">
        <v>55</v>
      </c>
      <c r="B51" s="48">
        <v>2790</v>
      </c>
      <c r="C51" s="48">
        <v>2190</v>
      </c>
      <c r="D51" s="48">
        <v>3020</v>
      </c>
      <c r="E51" s="48">
        <v>2050</v>
      </c>
      <c r="F51" s="48">
        <v>2070</v>
      </c>
      <c r="G51" s="48">
        <v>2010</v>
      </c>
      <c r="H51" s="48">
        <v>2290</v>
      </c>
      <c r="I51" s="48">
        <v>390</v>
      </c>
      <c r="J51" s="48">
        <v>2700</v>
      </c>
      <c r="K51" s="48">
        <v>0</v>
      </c>
      <c r="L51" s="48">
        <f>K52</f>
        <v>3090</v>
      </c>
      <c r="M51" s="48">
        <f>K53</f>
        <v>1970</v>
      </c>
      <c r="N51" s="48">
        <f>K54</f>
        <v>1260</v>
      </c>
    </row>
    <row r="52" spans="1:14">
      <c r="A52" s="57" t="s">
        <v>10</v>
      </c>
      <c r="B52" s="48">
        <v>1330</v>
      </c>
      <c r="C52" s="48">
        <v>660</v>
      </c>
      <c r="D52" s="48">
        <v>1520</v>
      </c>
      <c r="E52" s="48">
        <v>1400</v>
      </c>
      <c r="F52" s="48">
        <v>1460</v>
      </c>
      <c r="G52" s="48">
        <v>910</v>
      </c>
      <c r="H52" s="48">
        <v>1390</v>
      </c>
      <c r="I52" s="48">
        <v>3090</v>
      </c>
      <c r="J52" s="48">
        <v>1230</v>
      </c>
      <c r="K52" s="48">
        <v>3090</v>
      </c>
      <c r="L52" s="48">
        <v>0</v>
      </c>
      <c r="M52" s="48">
        <f>L53</f>
        <v>1790</v>
      </c>
      <c r="N52" s="48">
        <f>L54</f>
        <v>2110</v>
      </c>
    </row>
    <row r="53" spans="1:14">
      <c r="A53" s="57" t="s">
        <v>11</v>
      </c>
      <c r="B53" s="48">
        <v>1820</v>
      </c>
      <c r="C53" s="48">
        <v>1000</v>
      </c>
      <c r="D53" s="48">
        <v>2020</v>
      </c>
      <c r="E53" s="48">
        <v>1210</v>
      </c>
      <c r="F53" s="48">
        <v>1290</v>
      </c>
      <c r="G53" s="48">
        <v>930</v>
      </c>
      <c r="H53" s="48">
        <v>1450</v>
      </c>
      <c r="I53" s="48">
        <v>2411</v>
      </c>
      <c r="J53" s="48">
        <v>2308</v>
      </c>
      <c r="K53" s="48">
        <v>1970</v>
      </c>
      <c r="L53" s="48">
        <v>1790</v>
      </c>
      <c r="M53" s="48">
        <v>0</v>
      </c>
      <c r="N53" s="48">
        <f>M54</f>
        <v>950</v>
      </c>
    </row>
    <row r="54" spans="1:14">
      <c r="A54" s="57" t="s">
        <v>13</v>
      </c>
      <c r="B54" s="48">
        <v>1790</v>
      </c>
      <c r="C54" s="48">
        <v>1430</v>
      </c>
      <c r="D54" s="48">
        <v>2000</v>
      </c>
      <c r="E54" s="48">
        <v>1020</v>
      </c>
      <c r="F54" s="48">
        <v>1040</v>
      </c>
      <c r="G54" s="48">
        <v>1180</v>
      </c>
      <c r="H54" s="48">
        <v>1280</v>
      </c>
      <c r="I54" s="48">
        <v>1260</v>
      </c>
      <c r="J54" s="48">
        <v>1740</v>
      </c>
      <c r="K54" s="48">
        <v>1260</v>
      </c>
      <c r="L54" s="48">
        <v>2110</v>
      </c>
      <c r="M54" s="48">
        <v>950</v>
      </c>
      <c r="N54" s="48">
        <v>0</v>
      </c>
    </row>
  </sheetData>
  <mergeCells count="2">
    <mergeCell ref="B18:C18"/>
    <mergeCell ref="D18:E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60"/>
  <sheetViews>
    <sheetView zoomScale="80" zoomScaleNormal="80" workbookViewId="0">
      <selection activeCell="G11" sqref="G11"/>
    </sheetView>
  </sheetViews>
  <sheetFormatPr defaultRowHeight="15"/>
  <cols>
    <col min="1" max="1" width="21.85546875" bestFit="1" customWidth="1"/>
    <col min="2" max="3" width="8" bestFit="1" customWidth="1"/>
    <col min="5" max="5" width="8" bestFit="1" customWidth="1"/>
    <col min="6" max="6" width="11" bestFit="1" customWidth="1"/>
    <col min="7" max="7" width="15.28515625" bestFit="1" customWidth="1"/>
    <col min="8" max="8" width="10.42578125" customWidth="1"/>
    <col min="9" max="9" width="12.7109375" bestFit="1" customWidth="1"/>
    <col min="15" max="15" width="3" customWidth="1"/>
    <col min="16" max="16" width="4.140625" customWidth="1"/>
    <col min="17" max="17" width="3.42578125" customWidth="1"/>
    <col min="19" max="19" width="10" bestFit="1" customWidth="1"/>
    <col min="20" max="20" width="11.7109375" bestFit="1" customWidth="1"/>
    <col min="22" max="22" width="11.7109375" bestFit="1" customWidth="1"/>
    <col min="24" max="25" width="10.140625" bestFit="1" customWidth="1"/>
  </cols>
  <sheetData>
    <row r="1" spans="1:25" ht="15.75" thickBot="1"/>
    <row r="2" spans="1:25" ht="15.75" thickBot="1">
      <c r="A2" t="s">
        <v>52</v>
      </c>
      <c r="C2" s="9">
        <f>SUMPRODUCT(B21:N33,B6:N18)</f>
        <v>9220</v>
      </c>
    </row>
    <row r="3" spans="1:25" ht="15.75" thickBot="1"/>
    <row r="4" spans="1:25">
      <c r="A4" s="1" t="s">
        <v>27</v>
      </c>
      <c r="S4" s="109" t="s">
        <v>118</v>
      </c>
      <c r="T4" s="110"/>
      <c r="U4" s="110"/>
      <c r="V4" s="110"/>
      <c r="W4" s="110"/>
      <c r="X4" s="110"/>
      <c r="Y4" s="111"/>
    </row>
    <row r="5" spans="1:25">
      <c r="B5" s="58" t="s">
        <v>0</v>
      </c>
      <c r="C5" s="58" t="s">
        <v>1</v>
      </c>
      <c r="D5" s="58" t="s">
        <v>2</v>
      </c>
      <c r="E5" s="58" t="s">
        <v>3</v>
      </c>
      <c r="F5" s="58" t="s">
        <v>4</v>
      </c>
      <c r="G5" s="58" t="s">
        <v>5</v>
      </c>
      <c r="H5" s="58" t="s">
        <v>6</v>
      </c>
      <c r="I5" s="58" t="s">
        <v>58</v>
      </c>
      <c r="J5" s="58" t="s">
        <v>8</v>
      </c>
      <c r="K5" s="58" t="s">
        <v>55</v>
      </c>
      <c r="L5" s="58" t="s">
        <v>12</v>
      </c>
      <c r="M5" s="58" t="s">
        <v>11</v>
      </c>
      <c r="N5" s="58" t="s">
        <v>13</v>
      </c>
      <c r="O5" s="26"/>
      <c r="P5" s="26"/>
      <c r="Q5" s="26"/>
      <c r="S5" s="55" t="s">
        <v>117</v>
      </c>
      <c r="T5" s="55" t="s">
        <v>88</v>
      </c>
      <c r="U5" s="55" t="s">
        <v>89</v>
      </c>
      <c r="V5" s="55" t="s">
        <v>90</v>
      </c>
      <c r="W5" s="55" t="s">
        <v>91</v>
      </c>
      <c r="X5" s="55" t="s">
        <v>92</v>
      </c>
      <c r="Y5" s="56"/>
    </row>
    <row r="6" spans="1:25">
      <c r="A6" s="57" t="s">
        <v>0</v>
      </c>
      <c r="B6" s="48">
        <v>100000</v>
      </c>
      <c r="C6" s="48">
        <f>B7</f>
        <v>850</v>
      </c>
      <c r="D6" s="48">
        <f>B8</f>
        <v>210</v>
      </c>
      <c r="E6" s="48">
        <f>B9</f>
        <v>810</v>
      </c>
      <c r="F6" s="48">
        <f>B10</f>
        <v>890</v>
      </c>
      <c r="G6" s="48">
        <f>B11</f>
        <v>900</v>
      </c>
      <c r="H6" s="48">
        <f>B12</f>
        <v>650</v>
      </c>
      <c r="I6" s="48">
        <f>B13</f>
        <v>2930</v>
      </c>
      <c r="J6" s="48">
        <f>B14</f>
        <v>110</v>
      </c>
      <c r="K6" s="48">
        <f>B15</f>
        <v>2790</v>
      </c>
      <c r="L6" s="48">
        <f>B16</f>
        <v>1330</v>
      </c>
      <c r="M6" s="48">
        <f>B17</f>
        <v>1820</v>
      </c>
      <c r="N6" s="48">
        <f>B18</f>
        <v>1790</v>
      </c>
      <c r="O6" s="2"/>
      <c r="P6" s="2"/>
      <c r="Q6" s="2"/>
      <c r="S6" s="18" t="s">
        <v>2</v>
      </c>
      <c r="T6" s="2" t="s">
        <v>2</v>
      </c>
      <c r="U6" s="2" t="s">
        <v>2</v>
      </c>
      <c r="V6" s="2" t="s">
        <v>2</v>
      </c>
      <c r="W6" s="2" t="s">
        <v>2</v>
      </c>
      <c r="X6" s="2" t="s">
        <v>3</v>
      </c>
      <c r="Y6" s="3"/>
    </row>
    <row r="7" spans="1:25">
      <c r="A7" s="57" t="s">
        <v>1</v>
      </c>
      <c r="B7" s="48">
        <v>850</v>
      </c>
      <c r="C7" s="48">
        <v>100000</v>
      </c>
      <c r="D7" s="48">
        <f>C8</f>
        <v>1110</v>
      </c>
      <c r="E7" s="48">
        <f>C9</f>
        <v>710</v>
      </c>
      <c r="F7" s="48">
        <f>C10</f>
        <v>800</v>
      </c>
      <c r="G7" s="48">
        <f>C11</f>
        <v>250</v>
      </c>
      <c r="H7" s="48">
        <f>C12</f>
        <v>730</v>
      </c>
      <c r="I7" s="48">
        <f>C13</f>
        <v>2480</v>
      </c>
      <c r="J7" s="48">
        <f>C14</f>
        <v>750</v>
      </c>
      <c r="K7" s="48">
        <f>C15</f>
        <v>2190</v>
      </c>
      <c r="L7" s="48">
        <f>C16</f>
        <v>660</v>
      </c>
      <c r="M7" s="48">
        <f>C16</f>
        <v>660</v>
      </c>
      <c r="N7" s="48">
        <f>C18</f>
        <v>1430</v>
      </c>
      <c r="O7" s="2"/>
      <c r="P7" s="2"/>
      <c r="Q7" s="2"/>
      <c r="S7" s="18" t="s">
        <v>0</v>
      </c>
      <c r="T7" s="2" t="s">
        <v>0</v>
      </c>
      <c r="U7" s="2" t="s">
        <v>6</v>
      </c>
      <c r="V7" s="2" t="s">
        <v>0</v>
      </c>
      <c r="W7" s="2" t="s">
        <v>0</v>
      </c>
      <c r="X7" s="2" t="s">
        <v>54</v>
      </c>
      <c r="Y7" s="3"/>
    </row>
    <row r="8" spans="1:25">
      <c r="A8" s="57" t="s">
        <v>2</v>
      </c>
      <c r="B8" s="48">
        <v>210</v>
      </c>
      <c r="C8" s="48">
        <v>1110</v>
      </c>
      <c r="D8" s="48">
        <v>100000</v>
      </c>
      <c r="E8" s="48">
        <f>D9</f>
        <v>1000</v>
      </c>
      <c r="F8" s="48">
        <f>D10</f>
        <v>1090</v>
      </c>
      <c r="G8" s="48">
        <f>D11</f>
        <v>1090</v>
      </c>
      <c r="H8" s="48">
        <f>D12</f>
        <v>800</v>
      </c>
      <c r="I8" s="48">
        <f>D13</f>
        <v>3130</v>
      </c>
      <c r="J8" s="48">
        <f>D14</f>
        <v>320</v>
      </c>
      <c r="K8" s="48">
        <f>D15</f>
        <v>3020</v>
      </c>
      <c r="L8" s="48">
        <f>D16</f>
        <v>1520</v>
      </c>
      <c r="M8" s="48">
        <f>D17</f>
        <v>2020</v>
      </c>
      <c r="N8" s="48">
        <f>D18</f>
        <v>2000</v>
      </c>
      <c r="O8" s="2"/>
      <c r="P8" s="2"/>
      <c r="Q8" s="2"/>
      <c r="S8" s="18" t="s">
        <v>8</v>
      </c>
      <c r="T8" s="2">
        <f>SUM(B21+B23+D21+D23)</f>
        <v>1</v>
      </c>
      <c r="U8" s="2" t="s">
        <v>8</v>
      </c>
      <c r="V8" s="2" t="s">
        <v>8</v>
      </c>
      <c r="W8" s="2" t="s">
        <v>8</v>
      </c>
      <c r="X8" s="2">
        <f>SUM(F24+E25)</f>
        <v>1</v>
      </c>
      <c r="Y8" s="3"/>
    </row>
    <row r="9" spans="1:25">
      <c r="A9" s="57" t="s">
        <v>3</v>
      </c>
      <c r="B9" s="48">
        <v>810</v>
      </c>
      <c r="C9" s="48">
        <v>710</v>
      </c>
      <c r="D9" s="48">
        <v>1000</v>
      </c>
      <c r="E9" s="48">
        <v>100000</v>
      </c>
      <c r="F9" s="48">
        <f>E10</f>
        <v>90</v>
      </c>
      <c r="G9" s="48">
        <f>E11</f>
        <v>470</v>
      </c>
      <c r="H9" s="48">
        <f>E12</f>
        <v>280</v>
      </c>
      <c r="I9" s="48">
        <f>E13</f>
        <v>2170</v>
      </c>
      <c r="J9" s="48">
        <f>E14</f>
        <v>790</v>
      </c>
      <c r="K9" s="48">
        <f>E15</f>
        <v>2050</v>
      </c>
      <c r="L9" s="48">
        <f>E16</f>
        <v>1400</v>
      </c>
      <c r="M9" s="48">
        <f>E17</f>
        <v>1210</v>
      </c>
      <c r="N9" s="48">
        <f>E18</f>
        <v>1020</v>
      </c>
      <c r="O9" s="2"/>
      <c r="P9" s="2"/>
      <c r="Q9" s="2"/>
      <c r="S9" s="18">
        <f>SUM(B21+B23+B29+D21+D23+D29+J21+J23+J29)</f>
        <v>2</v>
      </c>
      <c r="T9" s="2">
        <v>1</v>
      </c>
      <c r="U9" s="2" t="s">
        <v>0</v>
      </c>
      <c r="V9" s="2" t="s">
        <v>1</v>
      </c>
      <c r="W9" s="2" t="s">
        <v>4</v>
      </c>
      <c r="X9" s="2">
        <v>1</v>
      </c>
      <c r="Y9" s="3"/>
    </row>
    <row r="10" spans="1:25">
      <c r="A10" s="57" t="s">
        <v>4</v>
      </c>
      <c r="B10" s="48">
        <v>890</v>
      </c>
      <c r="C10" s="48">
        <v>800</v>
      </c>
      <c r="D10" s="48">
        <v>1090</v>
      </c>
      <c r="E10" s="48">
        <v>90</v>
      </c>
      <c r="F10" s="48">
        <v>100000</v>
      </c>
      <c r="G10" s="48">
        <f>F11</f>
        <v>550</v>
      </c>
      <c r="H10" s="48">
        <f>F12</f>
        <v>360</v>
      </c>
      <c r="I10" s="48">
        <f>F13</f>
        <v>2170</v>
      </c>
      <c r="J10" s="48">
        <f>F14</f>
        <v>870</v>
      </c>
      <c r="K10" s="48">
        <f>F15</f>
        <v>2070</v>
      </c>
      <c r="L10" s="48">
        <f>F16</f>
        <v>1460</v>
      </c>
      <c r="M10" s="48">
        <f>F17</f>
        <v>1290</v>
      </c>
      <c r="N10" s="48">
        <f>F18</f>
        <v>1040</v>
      </c>
      <c r="O10" s="2"/>
      <c r="P10" s="2"/>
      <c r="Q10" s="2"/>
      <c r="S10" s="18">
        <v>2</v>
      </c>
      <c r="T10" s="2"/>
      <c r="U10" s="2">
        <f>B23+H23+J23+D21+H21+J21+B29+D29+H29+B27+D27+J27</f>
        <v>3</v>
      </c>
      <c r="V10" s="2" t="s">
        <v>11</v>
      </c>
      <c r="W10" s="2" t="s">
        <v>3</v>
      </c>
      <c r="X10" s="2"/>
      <c r="Y10" s="3"/>
    </row>
    <row r="11" spans="1:25">
      <c r="A11" s="57" t="s">
        <v>5</v>
      </c>
      <c r="B11" s="48">
        <v>900</v>
      </c>
      <c r="C11" s="48">
        <v>250</v>
      </c>
      <c r="D11" s="48">
        <v>1090</v>
      </c>
      <c r="E11" s="48">
        <v>470</v>
      </c>
      <c r="F11" s="48">
        <v>550</v>
      </c>
      <c r="G11" s="48">
        <v>100000</v>
      </c>
      <c r="H11" s="48">
        <f>G12</f>
        <v>540</v>
      </c>
      <c r="I11" s="48">
        <f>G13</f>
        <v>2330</v>
      </c>
      <c r="J11" s="48">
        <f>G14</f>
        <v>790</v>
      </c>
      <c r="K11" s="48">
        <f>G15</f>
        <v>2010</v>
      </c>
      <c r="L11" s="48">
        <f>G16</f>
        <v>910</v>
      </c>
      <c r="M11" s="48">
        <f>G17</f>
        <v>930</v>
      </c>
      <c r="N11" s="48">
        <f>G18</f>
        <v>1180</v>
      </c>
      <c r="O11" s="2"/>
      <c r="P11" s="2"/>
      <c r="Q11" s="2"/>
      <c r="S11" s="18"/>
      <c r="T11" s="2"/>
      <c r="U11" s="2">
        <v>3</v>
      </c>
      <c r="V11" s="2" t="s">
        <v>53</v>
      </c>
      <c r="W11" s="2" t="s">
        <v>6</v>
      </c>
      <c r="X11" s="2"/>
      <c r="Y11" s="3"/>
    </row>
    <row r="12" spans="1:25">
      <c r="A12" s="57" t="s">
        <v>6</v>
      </c>
      <c r="B12" s="48">
        <v>650</v>
      </c>
      <c r="C12" s="48">
        <v>730</v>
      </c>
      <c r="D12" s="48">
        <v>800</v>
      </c>
      <c r="E12" s="48">
        <v>280</v>
      </c>
      <c r="F12" s="48">
        <v>360</v>
      </c>
      <c r="G12" s="48">
        <v>540</v>
      </c>
      <c r="H12" s="48">
        <v>100000</v>
      </c>
      <c r="I12" s="48">
        <f>H13</f>
        <v>2400</v>
      </c>
      <c r="J12" s="48">
        <f>H14</f>
        <v>610</v>
      </c>
      <c r="K12" s="48">
        <f>H15</f>
        <v>2290</v>
      </c>
      <c r="L12" s="48">
        <f>H16</f>
        <v>1390</v>
      </c>
      <c r="M12" s="48">
        <f>H17</f>
        <v>1450</v>
      </c>
      <c r="N12" s="48">
        <f>J18</f>
        <v>1740</v>
      </c>
      <c r="O12" s="2"/>
      <c r="P12" s="2"/>
      <c r="Q12" s="2"/>
      <c r="S12" s="18"/>
      <c r="T12" s="2"/>
      <c r="U12" s="2"/>
      <c r="V12" s="2" t="s">
        <v>6</v>
      </c>
      <c r="W12" s="2">
        <f>SUM(B23+E23+F23+H23+J23+D23+B21+D21+E21+F21+H21+J21+B24+D24+E24+F24+H24+J24+B25+D25+E25+F25+H25+J25+B27+D27+E27+F27+H27+J27)</f>
        <v>4</v>
      </c>
      <c r="X12" s="2"/>
      <c r="Y12" s="3"/>
    </row>
    <row r="13" spans="1:25">
      <c r="A13" s="57" t="s">
        <v>58</v>
      </c>
      <c r="B13" s="48">
        <v>2930</v>
      </c>
      <c r="C13" s="48">
        <v>2480</v>
      </c>
      <c r="D13" s="48">
        <v>3130</v>
      </c>
      <c r="E13" s="48">
        <v>2170</v>
      </c>
      <c r="F13" s="48">
        <v>2170</v>
      </c>
      <c r="G13" s="48">
        <v>2330</v>
      </c>
      <c r="H13" s="48">
        <v>2400</v>
      </c>
      <c r="I13" s="48">
        <v>100000</v>
      </c>
      <c r="J13" s="48">
        <f>I14</f>
        <v>2900</v>
      </c>
      <c r="K13" s="48">
        <f>I15</f>
        <v>390</v>
      </c>
      <c r="L13" s="48">
        <f>I16</f>
        <v>3090</v>
      </c>
      <c r="M13" s="48">
        <f>I17</f>
        <v>2411</v>
      </c>
      <c r="N13" s="48">
        <f>I18</f>
        <v>1260</v>
      </c>
      <c r="O13" s="2"/>
      <c r="P13" s="2"/>
      <c r="Q13" s="2"/>
      <c r="S13" s="18"/>
      <c r="T13" s="2"/>
      <c r="U13" s="2"/>
      <c r="V13" s="2">
        <f>SUM(B23+C23+G23+H23+J23+M23+B22+D22+G22+H22+J22+M22+C21+D21+G21+H21+J21+M21+B26+C26+D26+G26+H26+J26+M26+B27+C27+D27+G27+H27+J27+M27+B29+C29+D29+G29+H29+J29+M29+B32+C32+D32+G32+H32+J32+M32)</f>
        <v>5</v>
      </c>
      <c r="W13" s="2">
        <v>4</v>
      </c>
      <c r="X13" s="2"/>
      <c r="Y13" s="3"/>
    </row>
    <row r="14" spans="1:25">
      <c r="A14" s="57" t="s">
        <v>8</v>
      </c>
      <c r="B14" s="48">
        <v>110</v>
      </c>
      <c r="C14" s="48">
        <v>750</v>
      </c>
      <c r="D14" s="48">
        <v>320</v>
      </c>
      <c r="E14" s="48">
        <v>790</v>
      </c>
      <c r="F14" s="48">
        <v>870</v>
      </c>
      <c r="G14" s="48">
        <v>790</v>
      </c>
      <c r="H14" s="48">
        <v>610</v>
      </c>
      <c r="I14" s="48">
        <v>2900</v>
      </c>
      <c r="J14" s="48">
        <v>100000</v>
      </c>
      <c r="K14" s="48">
        <f>J15</f>
        <v>2700</v>
      </c>
      <c r="L14" s="48">
        <f>J16</f>
        <v>1230</v>
      </c>
      <c r="M14" s="48">
        <f>J17</f>
        <v>2308</v>
      </c>
      <c r="N14" s="48">
        <f>J18</f>
        <v>1740</v>
      </c>
      <c r="O14" s="2"/>
      <c r="P14" s="2"/>
      <c r="Q14" s="2"/>
      <c r="S14" s="18"/>
      <c r="T14" s="2"/>
      <c r="U14" s="2"/>
      <c r="V14" s="2">
        <v>6</v>
      </c>
      <c r="W14" s="2"/>
      <c r="X14" s="2"/>
      <c r="Y14" s="3"/>
    </row>
    <row r="15" spans="1:25">
      <c r="A15" s="57" t="s">
        <v>55</v>
      </c>
      <c r="B15" s="48">
        <v>2790</v>
      </c>
      <c r="C15" s="48">
        <v>2190</v>
      </c>
      <c r="D15" s="48">
        <v>3020</v>
      </c>
      <c r="E15" s="48">
        <v>2050</v>
      </c>
      <c r="F15" s="48">
        <v>2070</v>
      </c>
      <c r="G15" s="48">
        <v>2010</v>
      </c>
      <c r="H15" s="48">
        <v>2290</v>
      </c>
      <c r="I15" s="48">
        <v>390</v>
      </c>
      <c r="J15" s="48">
        <v>2700</v>
      </c>
      <c r="K15" s="48">
        <v>100000</v>
      </c>
      <c r="L15" s="48">
        <f>K16</f>
        <v>3090</v>
      </c>
      <c r="M15" s="48">
        <f>K17</f>
        <v>1970</v>
      </c>
      <c r="N15" s="48">
        <f>K18</f>
        <v>1260</v>
      </c>
      <c r="O15" s="2"/>
      <c r="P15" s="2"/>
      <c r="Q15" s="2"/>
      <c r="S15" s="18"/>
      <c r="T15" s="2"/>
      <c r="U15" s="2"/>
      <c r="V15" s="2"/>
      <c r="W15" s="2"/>
      <c r="X15" s="2"/>
      <c r="Y15" s="3"/>
    </row>
    <row r="16" spans="1:25">
      <c r="A16" s="57" t="s">
        <v>10</v>
      </c>
      <c r="B16" s="48">
        <v>1330</v>
      </c>
      <c r="C16" s="48">
        <v>660</v>
      </c>
      <c r="D16" s="48">
        <v>1520</v>
      </c>
      <c r="E16" s="48">
        <v>1400</v>
      </c>
      <c r="F16" s="48">
        <v>1460</v>
      </c>
      <c r="G16" s="48">
        <v>910</v>
      </c>
      <c r="H16" s="48">
        <v>1390</v>
      </c>
      <c r="I16" s="48">
        <v>3090</v>
      </c>
      <c r="J16" s="48">
        <v>1230</v>
      </c>
      <c r="K16" s="48">
        <v>3090</v>
      </c>
      <c r="L16" s="48">
        <v>100000</v>
      </c>
      <c r="M16" s="48">
        <f>L17</f>
        <v>1790</v>
      </c>
      <c r="N16" s="48">
        <f>L18</f>
        <v>2110</v>
      </c>
      <c r="O16" s="2"/>
      <c r="P16" s="2"/>
      <c r="Q16" s="2"/>
      <c r="S16" s="18"/>
      <c r="T16" s="2"/>
      <c r="U16" s="2"/>
      <c r="V16" s="2"/>
      <c r="W16" s="2"/>
      <c r="X16" s="2"/>
      <c r="Y16" s="3"/>
    </row>
    <row r="17" spans="1:25">
      <c r="A17" s="57" t="s">
        <v>11</v>
      </c>
      <c r="B17" s="48">
        <v>1820</v>
      </c>
      <c r="C17" s="48">
        <v>1000</v>
      </c>
      <c r="D17" s="48">
        <v>2020</v>
      </c>
      <c r="E17" s="48">
        <v>1210</v>
      </c>
      <c r="F17" s="48">
        <v>1290</v>
      </c>
      <c r="G17" s="48">
        <v>930</v>
      </c>
      <c r="H17" s="48">
        <v>1450</v>
      </c>
      <c r="I17" s="48">
        <v>2411</v>
      </c>
      <c r="J17" s="48">
        <v>2308</v>
      </c>
      <c r="K17" s="48">
        <v>1970</v>
      </c>
      <c r="L17" s="48">
        <v>1790</v>
      </c>
      <c r="M17" s="48">
        <v>100000</v>
      </c>
      <c r="N17" s="48">
        <f>M18</f>
        <v>950</v>
      </c>
      <c r="O17" s="2"/>
      <c r="P17" s="2"/>
      <c r="Q17" s="2"/>
      <c r="S17" s="18"/>
      <c r="T17" s="2"/>
      <c r="U17" s="2"/>
      <c r="V17" s="2"/>
      <c r="W17" s="2"/>
      <c r="X17" s="2"/>
      <c r="Y17" s="3"/>
    </row>
    <row r="18" spans="1:25">
      <c r="A18" s="57" t="s">
        <v>13</v>
      </c>
      <c r="B18" s="48">
        <v>1790</v>
      </c>
      <c r="C18" s="48">
        <v>1430</v>
      </c>
      <c r="D18" s="48">
        <v>2000</v>
      </c>
      <c r="E18" s="48">
        <v>1020</v>
      </c>
      <c r="F18" s="48">
        <v>1040</v>
      </c>
      <c r="G18" s="48">
        <v>1180</v>
      </c>
      <c r="H18" s="48">
        <v>1280</v>
      </c>
      <c r="I18" s="48">
        <v>1260</v>
      </c>
      <c r="J18" s="48">
        <v>1740</v>
      </c>
      <c r="K18" s="48">
        <v>1260</v>
      </c>
      <c r="L18" s="48">
        <v>2110</v>
      </c>
      <c r="M18" s="48">
        <v>950</v>
      </c>
      <c r="N18" s="48">
        <v>100000</v>
      </c>
      <c r="O18" s="2"/>
      <c r="P18" s="2"/>
      <c r="Q18" s="2"/>
      <c r="S18" s="18"/>
      <c r="T18" s="2"/>
      <c r="U18" s="2"/>
      <c r="V18" s="2"/>
      <c r="W18" s="2"/>
      <c r="X18" s="2"/>
      <c r="Y18" s="3"/>
    </row>
    <row r="19" spans="1:25">
      <c r="S19" s="18"/>
      <c r="T19" s="2"/>
      <c r="U19" s="2"/>
      <c r="V19" s="2"/>
      <c r="W19" s="2"/>
      <c r="X19" s="2"/>
      <c r="Y19" s="3"/>
    </row>
    <row r="20" spans="1:25" ht="15.75" thickBot="1">
      <c r="B20" s="47" t="s">
        <v>0</v>
      </c>
      <c r="C20" s="64" t="s">
        <v>1</v>
      </c>
      <c r="D20" s="64" t="s">
        <v>2</v>
      </c>
      <c r="E20" s="64" t="s">
        <v>3</v>
      </c>
      <c r="F20" s="64" t="s">
        <v>4</v>
      </c>
      <c r="G20" s="64" t="s">
        <v>5</v>
      </c>
      <c r="H20" s="64" t="s">
        <v>6</v>
      </c>
      <c r="I20" s="64" t="s">
        <v>58</v>
      </c>
      <c r="J20" s="64" t="s">
        <v>8</v>
      </c>
      <c r="K20" s="64" t="s">
        <v>55</v>
      </c>
      <c r="L20" s="64" t="s">
        <v>12</v>
      </c>
      <c r="M20" s="64" t="s">
        <v>11</v>
      </c>
      <c r="N20" s="65" t="s">
        <v>13</v>
      </c>
      <c r="S20" s="18"/>
      <c r="T20" s="2"/>
      <c r="U20" s="2"/>
      <c r="V20" s="2"/>
      <c r="W20" s="2"/>
      <c r="X20" s="2"/>
      <c r="Y20" s="3"/>
    </row>
    <row r="21" spans="1:25">
      <c r="A21" s="52" t="s">
        <v>0</v>
      </c>
      <c r="B21" s="10">
        <v>0</v>
      </c>
      <c r="C21" s="11">
        <v>0</v>
      </c>
      <c r="D21" s="11">
        <v>1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2">
        <v>0</v>
      </c>
      <c r="O21" s="8">
        <f>SUM(B21:N21)</f>
        <v>1</v>
      </c>
      <c r="P21" t="s">
        <v>110</v>
      </c>
      <c r="Q21">
        <v>1</v>
      </c>
      <c r="S21" s="18"/>
      <c r="T21" s="2"/>
      <c r="U21" s="2"/>
      <c r="V21" s="2"/>
      <c r="W21" s="2"/>
      <c r="X21" s="2"/>
      <c r="Y21" s="3"/>
    </row>
    <row r="22" spans="1:25">
      <c r="A22" s="53" t="s">
        <v>1</v>
      </c>
      <c r="B22" s="13">
        <v>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14">
        <v>0</v>
      </c>
      <c r="O22" s="8">
        <f t="shared" ref="O22:O33" si="0">SUM(B22:N22)</f>
        <v>1</v>
      </c>
      <c r="P22" t="s">
        <v>110</v>
      </c>
      <c r="Q22">
        <v>1</v>
      </c>
      <c r="S22" s="18"/>
      <c r="T22" s="2"/>
      <c r="U22" s="2"/>
      <c r="V22" s="2"/>
      <c r="W22" s="2"/>
      <c r="X22" s="2"/>
      <c r="Y22" s="3"/>
    </row>
    <row r="23" spans="1:25">
      <c r="A23" s="53" t="s">
        <v>2</v>
      </c>
      <c r="B23" s="13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1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14">
        <v>0</v>
      </c>
      <c r="O23" s="8">
        <f t="shared" si="0"/>
        <v>1</v>
      </c>
      <c r="P23" t="s">
        <v>110</v>
      </c>
      <c r="Q23">
        <v>1</v>
      </c>
      <c r="S23" s="18"/>
      <c r="T23" s="2"/>
      <c r="U23" s="2"/>
      <c r="V23" s="2"/>
      <c r="W23" s="2"/>
      <c r="X23" s="2"/>
      <c r="Y23" s="3"/>
    </row>
    <row r="24" spans="1:25">
      <c r="A24" s="53" t="s">
        <v>3</v>
      </c>
      <c r="B24" s="13">
        <v>0</v>
      </c>
      <c r="C24" s="8">
        <v>0</v>
      </c>
      <c r="D24" s="8">
        <v>0</v>
      </c>
      <c r="E24" s="8">
        <v>0</v>
      </c>
      <c r="F24" s="8">
        <v>1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14">
        <v>0</v>
      </c>
      <c r="O24" s="8">
        <f t="shared" si="0"/>
        <v>1</v>
      </c>
      <c r="P24" t="s">
        <v>110</v>
      </c>
      <c r="Q24">
        <v>1</v>
      </c>
      <c r="S24" s="55" t="s">
        <v>93</v>
      </c>
      <c r="T24" s="55" t="s">
        <v>94</v>
      </c>
      <c r="U24" s="55" t="s">
        <v>95</v>
      </c>
      <c r="V24" s="55" t="s">
        <v>96</v>
      </c>
      <c r="W24" s="55" t="s">
        <v>97</v>
      </c>
      <c r="X24" s="55" t="s">
        <v>98</v>
      </c>
      <c r="Y24" s="55" t="s">
        <v>99</v>
      </c>
    </row>
    <row r="25" spans="1:25">
      <c r="A25" s="53" t="s">
        <v>4</v>
      </c>
      <c r="B25" s="13"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14">
        <v>1</v>
      </c>
      <c r="O25" s="8">
        <f t="shared" si="0"/>
        <v>1</v>
      </c>
      <c r="P25" t="s">
        <v>110</v>
      </c>
      <c r="Q25">
        <v>1</v>
      </c>
      <c r="S25" s="18" t="s">
        <v>8</v>
      </c>
      <c r="T25" s="2" t="s">
        <v>8</v>
      </c>
      <c r="U25" s="2" t="s">
        <v>8</v>
      </c>
      <c r="V25" s="2" t="s">
        <v>8</v>
      </c>
      <c r="W25" s="2" t="s">
        <v>55</v>
      </c>
      <c r="X25" s="2" t="s">
        <v>56</v>
      </c>
      <c r="Y25" s="3" t="s">
        <v>1</v>
      </c>
    </row>
    <row r="26" spans="1:25">
      <c r="A26" s="53" t="s">
        <v>5</v>
      </c>
      <c r="B26" s="13">
        <v>0</v>
      </c>
      <c r="C26" s="8">
        <v>1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14">
        <v>0</v>
      </c>
      <c r="O26" s="8">
        <f t="shared" si="0"/>
        <v>1</v>
      </c>
      <c r="P26" t="s">
        <v>110</v>
      </c>
      <c r="Q26">
        <v>1</v>
      </c>
      <c r="S26" s="18" t="s">
        <v>0</v>
      </c>
      <c r="T26" s="2" t="s">
        <v>0</v>
      </c>
      <c r="U26" s="2" t="s">
        <v>0</v>
      </c>
      <c r="V26" s="2" t="s">
        <v>0</v>
      </c>
      <c r="W26" s="2" t="s">
        <v>56</v>
      </c>
      <c r="X26" s="2" t="s">
        <v>55</v>
      </c>
      <c r="Y26" s="3" t="s">
        <v>10</v>
      </c>
    </row>
    <row r="27" spans="1:25">
      <c r="A27" s="53" t="s">
        <v>6</v>
      </c>
      <c r="B27" s="13">
        <v>0</v>
      </c>
      <c r="C27" s="8">
        <v>0</v>
      </c>
      <c r="D27" s="8">
        <v>0</v>
      </c>
      <c r="E27" s="8">
        <v>1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14">
        <v>0</v>
      </c>
      <c r="O27" s="8">
        <f t="shared" si="0"/>
        <v>1</v>
      </c>
      <c r="P27" t="s">
        <v>110</v>
      </c>
      <c r="Q27">
        <v>1</v>
      </c>
      <c r="S27" s="18" t="s">
        <v>2</v>
      </c>
      <c r="T27" s="2" t="s">
        <v>2</v>
      </c>
      <c r="U27" s="2" t="s">
        <v>2</v>
      </c>
      <c r="V27" s="2" t="s">
        <v>2</v>
      </c>
      <c r="W27" s="2">
        <f>SUM(I30,I28,K28,K30)</f>
        <v>1</v>
      </c>
      <c r="X27" s="2" t="s">
        <v>13</v>
      </c>
      <c r="Y27" s="3">
        <f>C31+C22+L22+L31</f>
        <v>1</v>
      </c>
    </row>
    <row r="28" spans="1:25">
      <c r="A28" s="53" t="s">
        <v>58</v>
      </c>
      <c r="B28" s="13">
        <v>0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1</v>
      </c>
      <c r="L28" s="8">
        <v>0</v>
      </c>
      <c r="M28" s="8">
        <v>0</v>
      </c>
      <c r="N28" s="14">
        <v>0</v>
      </c>
      <c r="O28" s="8">
        <f t="shared" si="0"/>
        <v>1</v>
      </c>
      <c r="P28" t="s">
        <v>110</v>
      </c>
      <c r="Q28">
        <v>1</v>
      </c>
      <c r="S28" s="18" t="s">
        <v>6</v>
      </c>
      <c r="T28" s="2" t="s">
        <v>6</v>
      </c>
      <c r="U28" s="2" t="s">
        <v>6</v>
      </c>
      <c r="V28" s="2" t="s">
        <v>6</v>
      </c>
      <c r="W28" s="2">
        <v>1</v>
      </c>
      <c r="X28" s="2">
        <f>I28+I30+I33+K28+K30+K33+N28+N30+N33</f>
        <v>2</v>
      </c>
      <c r="Y28" s="3">
        <v>1</v>
      </c>
    </row>
    <row r="29" spans="1:25">
      <c r="A29" s="53" t="s">
        <v>8</v>
      </c>
      <c r="B29" s="13">
        <v>1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14">
        <v>0</v>
      </c>
      <c r="O29" s="8">
        <f t="shared" si="0"/>
        <v>1</v>
      </c>
      <c r="P29" t="s">
        <v>110</v>
      </c>
      <c r="Q29">
        <v>1</v>
      </c>
      <c r="S29" s="18" t="s">
        <v>3</v>
      </c>
      <c r="T29" s="2" t="s">
        <v>3</v>
      </c>
      <c r="U29" s="2" t="s">
        <v>3</v>
      </c>
      <c r="V29" s="2" t="s">
        <v>3</v>
      </c>
      <c r="W29" s="2"/>
      <c r="X29" s="2">
        <v>2</v>
      </c>
      <c r="Y29" s="3"/>
    </row>
    <row r="30" spans="1:25">
      <c r="A30" s="53" t="s">
        <v>55</v>
      </c>
      <c r="B30" s="13">
        <v>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1</v>
      </c>
      <c r="N30" s="14">
        <v>0</v>
      </c>
      <c r="O30" s="8">
        <f t="shared" si="0"/>
        <v>1</v>
      </c>
      <c r="P30" t="s">
        <v>110</v>
      </c>
      <c r="Q30">
        <v>1</v>
      </c>
      <c r="S30" s="18" t="s">
        <v>54</v>
      </c>
      <c r="T30" s="2" t="s">
        <v>54</v>
      </c>
      <c r="U30" s="2" t="s">
        <v>54</v>
      </c>
      <c r="V30" s="2" t="s">
        <v>54</v>
      </c>
      <c r="W30" s="2"/>
      <c r="X30" s="2"/>
      <c r="Y30" s="3"/>
    </row>
    <row r="31" spans="1:25">
      <c r="A31" s="53" t="s">
        <v>10</v>
      </c>
      <c r="B31" s="13">
        <v>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1</v>
      </c>
      <c r="K31" s="8">
        <v>0</v>
      </c>
      <c r="L31" s="8">
        <v>0</v>
      </c>
      <c r="M31" s="8">
        <v>0</v>
      </c>
      <c r="N31" s="14">
        <v>0</v>
      </c>
      <c r="O31" s="8">
        <f t="shared" si="0"/>
        <v>1</v>
      </c>
      <c r="P31" t="s">
        <v>110</v>
      </c>
      <c r="Q31">
        <v>1</v>
      </c>
      <c r="S31" s="18" t="s">
        <v>57</v>
      </c>
      <c r="T31" s="2" t="s">
        <v>53</v>
      </c>
      <c r="U31" s="2" t="s">
        <v>86</v>
      </c>
      <c r="V31" s="2" t="s">
        <v>86</v>
      </c>
      <c r="W31" s="2"/>
      <c r="X31" s="2"/>
      <c r="Y31" s="3"/>
    </row>
    <row r="32" spans="1:25">
      <c r="A32" s="53" t="s">
        <v>11</v>
      </c>
      <c r="B32" s="13">
        <v>0</v>
      </c>
      <c r="C32" s="8">
        <v>0</v>
      </c>
      <c r="D32" s="8">
        <v>0</v>
      </c>
      <c r="E32" s="8">
        <v>0</v>
      </c>
      <c r="F32" s="8">
        <v>0</v>
      </c>
      <c r="G32" s="8">
        <v>1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14">
        <v>0</v>
      </c>
      <c r="O32" s="8">
        <f t="shared" si="0"/>
        <v>1</v>
      </c>
      <c r="P32" t="s">
        <v>110</v>
      </c>
      <c r="Q32">
        <v>1</v>
      </c>
      <c r="S32" s="18">
        <f>B21+D21+E21+F21+G21+H21+J21+B23+D23+E23+F23+G23+H23+B24+D24+E24+F24+G24+H24+J24+B25+D25+E25+F25+G25+H25+J25+B26+D26+E26+F26+G26+H26+J26+B27+D27+E27+F27+G27+H27+J27+B29+D29+E29+F29+G29+H29+J29+J23</f>
        <v>5</v>
      </c>
      <c r="T32" s="2" t="s">
        <v>1</v>
      </c>
      <c r="U32" s="2" t="s">
        <v>11</v>
      </c>
      <c r="V32" s="2" t="s">
        <v>11</v>
      </c>
      <c r="W32" s="2"/>
      <c r="X32" s="2"/>
      <c r="Y32" s="3"/>
    </row>
    <row r="33" spans="1:25" ht="15.75" thickBot="1">
      <c r="A33" s="54" t="s">
        <v>13</v>
      </c>
      <c r="B33" s="15">
        <v>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1</v>
      </c>
      <c r="J33" s="16">
        <v>0</v>
      </c>
      <c r="K33" s="16">
        <v>0</v>
      </c>
      <c r="L33" s="16">
        <v>0</v>
      </c>
      <c r="M33" s="16">
        <v>0</v>
      </c>
      <c r="N33" s="17">
        <v>0</v>
      </c>
      <c r="O33" s="8">
        <f t="shared" si="0"/>
        <v>1</v>
      </c>
      <c r="P33" t="s">
        <v>110</v>
      </c>
      <c r="Q33">
        <v>1</v>
      </c>
      <c r="S33" s="18">
        <v>6</v>
      </c>
      <c r="T33" s="2" t="s">
        <v>10</v>
      </c>
      <c r="U33" s="2" t="s">
        <v>87</v>
      </c>
      <c r="V33" s="2" t="s">
        <v>87</v>
      </c>
      <c r="W33" s="2"/>
      <c r="X33" s="2"/>
      <c r="Y33" s="3"/>
    </row>
    <row r="34" spans="1:25">
      <c r="B34" s="8">
        <f>SUM(B21:B33)</f>
        <v>1</v>
      </c>
      <c r="C34" s="8">
        <f t="shared" ref="C34:N34" si="1">SUM(C21:C33)</f>
        <v>1</v>
      </c>
      <c r="D34" s="8">
        <f t="shared" si="1"/>
        <v>1</v>
      </c>
      <c r="E34" s="8">
        <f t="shared" si="1"/>
        <v>1</v>
      </c>
      <c r="F34" s="8">
        <f t="shared" si="1"/>
        <v>1</v>
      </c>
      <c r="G34" s="8">
        <f t="shared" si="1"/>
        <v>1</v>
      </c>
      <c r="H34" s="8">
        <f t="shared" si="1"/>
        <v>1</v>
      </c>
      <c r="I34" s="8">
        <f t="shared" si="1"/>
        <v>1</v>
      </c>
      <c r="J34" s="8">
        <f t="shared" si="1"/>
        <v>1</v>
      </c>
      <c r="K34" s="8">
        <f t="shared" si="1"/>
        <v>1</v>
      </c>
      <c r="L34" s="8">
        <f t="shared" si="1"/>
        <v>1</v>
      </c>
      <c r="M34" s="8">
        <f t="shared" si="1"/>
        <v>1</v>
      </c>
      <c r="N34" s="8">
        <f t="shared" si="1"/>
        <v>1</v>
      </c>
      <c r="S34" s="18"/>
      <c r="T34" s="2">
        <f>B21+C21+D21+E21+F21+G21+H21+J21+L21+B22+C22+D22+E22+F22+G22+H22+J22+L22+B23+C23+D23+E23+F23+G23+H23+J23+L23+B24+C24+D24+E24+F24+G24+H24+J24+L24+B25+C25+D25+E25+F25+G25+H25+J25+L25+B26+C26+D26+E26+F26+G26+H26+J26+L26+B27+C27+D27+E27+F27+G27+H27+J27+L27+SUM(B31:H31)+SUM(B29:H29)+J29+L29+J31+L31</f>
        <v>8</v>
      </c>
      <c r="U34" s="2">
        <f>SUM(B21,D21:H21,J21,M21:N21,B23,D23:H23,J23,M23:N23,B24,D24:H24,J24,M24:N24,B25,D25:H25,J25,M25:N25,B26,D26:H26,J26,M26:N26,B27,D27:H27,J27,M27:N27,B29,D29:H29,J29,M29:N29,B32:B33,D32:H33,J32:J33,M32:N33)</f>
        <v>7</v>
      </c>
      <c r="V34" s="2" t="s">
        <v>1</v>
      </c>
      <c r="W34" s="2"/>
      <c r="X34" s="2"/>
      <c r="Y34" s="3"/>
    </row>
    <row r="35" spans="1:25">
      <c r="S35" s="18"/>
      <c r="T35" s="2">
        <v>8</v>
      </c>
      <c r="U35" s="2">
        <v>8</v>
      </c>
      <c r="V35" s="2" t="s">
        <v>10</v>
      </c>
      <c r="W35" s="2"/>
      <c r="X35" s="2"/>
      <c r="Y35" s="3"/>
    </row>
    <row r="36" spans="1:25">
      <c r="B36">
        <v>1</v>
      </c>
      <c r="C36">
        <v>1</v>
      </c>
      <c r="D36">
        <v>1</v>
      </c>
      <c r="E36">
        <v>1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S36" s="18"/>
      <c r="T36" s="2"/>
      <c r="U36" s="2"/>
      <c r="V36" s="2">
        <f>SUM(B21,D21:H21,J21,M21:N21,B23,D23:H23,J23,M23:N23,B24,D24:H24,J24,M24:N24,B25,D25:H25,J25,M25:N25,B26,D26:H26,J26,M26:N26,B27,D27:H27,J27,M27:N27,B29,D29:H29,J29,M29:N29,B32:B33,D32:H33,J32:J33,M32:N33,C21:C27,L21:L27,C29,L29,C31:C33,L31:L33,M31:N31,J31,D31:H31,B31)</f>
        <v>10</v>
      </c>
      <c r="W36" s="2"/>
      <c r="X36" s="2"/>
      <c r="Y36" s="3"/>
    </row>
    <row r="37" spans="1:25" ht="15.75" thickBot="1">
      <c r="A37" s="25"/>
      <c r="B37" s="25"/>
      <c r="C37" s="25"/>
      <c r="D37" s="25"/>
      <c r="E37" s="25"/>
      <c r="F37" s="25"/>
      <c r="G37" s="25"/>
      <c r="H37" s="25"/>
      <c r="S37" s="19"/>
      <c r="T37" s="4"/>
      <c r="U37" s="4"/>
      <c r="V37" s="4">
        <v>10</v>
      </c>
      <c r="W37" s="4"/>
      <c r="X37" s="4"/>
      <c r="Y37" s="5"/>
    </row>
    <row r="38" spans="1:25">
      <c r="A38" s="25"/>
      <c r="B38" s="25"/>
      <c r="C38" s="26"/>
      <c r="D38" s="27"/>
      <c r="E38" s="25"/>
      <c r="F38" s="25"/>
      <c r="G38" s="25"/>
      <c r="H38" s="25"/>
    </row>
    <row r="39" spans="1:25">
      <c r="A39" s="25"/>
      <c r="B39" s="25"/>
      <c r="C39" s="25"/>
      <c r="D39" s="27"/>
      <c r="E39" s="25"/>
      <c r="F39" s="25"/>
      <c r="G39" s="25"/>
      <c r="H39" s="25"/>
    </row>
    <row r="40" spans="1:25">
      <c r="A40" s="25"/>
      <c r="B40" s="25"/>
      <c r="C40" s="25"/>
      <c r="D40" s="27"/>
      <c r="E40" s="25"/>
      <c r="F40" s="25"/>
      <c r="G40" s="25"/>
      <c r="H40" s="25"/>
    </row>
    <row r="41" spans="1:25">
      <c r="A41" s="25"/>
      <c r="B41" s="25"/>
      <c r="C41" s="25"/>
      <c r="D41" s="27"/>
      <c r="E41" s="25"/>
      <c r="F41" s="25"/>
      <c r="G41" s="25"/>
      <c r="H41" s="25"/>
    </row>
    <row r="42" spans="1:25">
      <c r="A42" s="25"/>
      <c r="B42" s="25"/>
      <c r="C42" s="25"/>
      <c r="D42" s="27"/>
      <c r="E42" s="25"/>
      <c r="F42" s="25"/>
      <c r="G42" s="25"/>
      <c r="H42" s="25"/>
    </row>
    <row r="43" spans="1:25">
      <c r="A43" s="25"/>
      <c r="B43" s="25"/>
      <c r="C43" s="25"/>
      <c r="D43" s="27"/>
      <c r="E43" s="25"/>
      <c r="F43" s="25"/>
      <c r="G43" s="25"/>
      <c r="H43" s="25"/>
    </row>
    <row r="44" spans="1:25">
      <c r="A44" s="25"/>
      <c r="B44" s="25"/>
      <c r="C44" s="25"/>
      <c r="D44" s="27"/>
      <c r="E44" s="25"/>
      <c r="F44" s="25"/>
      <c r="G44" s="25"/>
      <c r="H44" s="25"/>
    </row>
    <row r="45" spans="1:25">
      <c r="A45" s="25"/>
      <c r="B45" s="25"/>
      <c r="C45" s="25"/>
      <c r="D45" s="27"/>
      <c r="E45" s="25"/>
      <c r="F45" s="25"/>
      <c r="G45" s="25"/>
      <c r="H45" s="25"/>
    </row>
    <row r="46" spans="1:25">
      <c r="A46" s="25"/>
      <c r="B46" s="25"/>
      <c r="C46" s="26"/>
      <c r="D46" s="27"/>
      <c r="E46" s="25"/>
      <c r="F46" s="25"/>
      <c r="G46" s="25"/>
      <c r="H46" s="25"/>
    </row>
    <row r="47" spans="1:25">
      <c r="A47" s="25"/>
      <c r="B47" s="25"/>
      <c r="C47" s="25"/>
      <c r="D47" s="27"/>
      <c r="E47" s="25"/>
      <c r="F47" s="25"/>
      <c r="G47" s="25"/>
      <c r="H47" s="25"/>
    </row>
    <row r="48" spans="1:25">
      <c r="A48" s="25"/>
      <c r="B48" s="25"/>
      <c r="C48" s="25"/>
      <c r="D48" s="27"/>
      <c r="E48" s="25"/>
      <c r="F48" s="25"/>
      <c r="G48" s="25"/>
      <c r="H48" s="25"/>
    </row>
    <row r="49" spans="1:8">
      <c r="A49" s="25"/>
      <c r="B49" s="25"/>
      <c r="C49" s="25"/>
      <c r="D49" s="27"/>
      <c r="E49" s="25"/>
      <c r="F49" s="25"/>
      <c r="G49" s="25"/>
      <c r="H49" s="25"/>
    </row>
    <row r="50" spans="1:8">
      <c r="A50" s="25"/>
      <c r="B50" s="25"/>
      <c r="C50" s="25"/>
      <c r="D50" s="27"/>
      <c r="E50" s="25"/>
      <c r="F50" s="25"/>
      <c r="G50" s="25"/>
      <c r="H50" s="25"/>
    </row>
    <row r="51" spans="1:8">
      <c r="A51" s="25"/>
      <c r="B51" s="25"/>
      <c r="C51" s="25"/>
      <c r="D51" s="25"/>
      <c r="E51" s="25"/>
      <c r="F51" s="25"/>
      <c r="G51" s="25"/>
      <c r="H51" s="25"/>
    </row>
    <row r="52" spans="1:8">
      <c r="A52" s="25"/>
      <c r="B52" s="25"/>
      <c r="C52" s="25"/>
      <c r="D52" s="25"/>
      <c r="E52" s="25"/>
      <c r="F52" s="25"/>
      <c r="G52" s="25"/>
      <c r="H52" s="25"/>
    </row>
    <row r="53" spans="1:8">
      <c r="A53" s="25"/>
      <c r="B53" s="25"/>
      <c r="C53" s="25"/>
      <c r="D53" s="25"/>
      <c r="E53" s="25"/>
      <c r="F53" s="25"/>
      <c r="G53" s="25"/>
      <c r="H53" s="25"/>
    </row>
    <row r="54" spans="1:8">
      <c r="A54" s="25"/>
      <c r="B54" s="25"/>
      <c r="C54" s="25"/>
      <c r="D54" s="25"/>
      <c r="E54" s="25"/>
      <c r="F54" s="25"/>
      <c r="G54" s="25"/>
      <c r="H54" s="25"/>
    </row>
    <row r="55" spans="1:8">
      <c r="A55" s="25"/>
      <c r="B55" s="25"/>
      <c r="C55" s="25"/>
      <c r="D55" s="25"/>
      <c r="E55" s="25"/>
      <c r="F55" s="25"/>
      <c r="G55" s="25"/>
      <c r="H55" s="25"/>
    </row>
    <row r="56" spans="1:8">
      <c r="A56" s="25"/>
      <c r="B56" s="25"/>
      <c r="C56" s="25"/>
      <c r="D56" s="25"/>
      <c r="E56" s="25"/>
      <c r="F56" s="25"/>
      <c r="G56" s="25"/>
      <c r="H56" s="25"/>
    </row>
    <row r="57" spans="1:8">
      <c r="A57" s="25"/>
      <c r="B57" s="25"/>
      <c r="C57" s="25"/>
      <c r="D57" s="25"/>
      <c r="E57" s="25"/>
      <c r="F57" s="25"/>
      <c r="G57" s="25"/>
      <c r="H57" s="25"/>
    </row>
    <row r="58" spans="1:8">
      <c r="A58" s="25"/>
      <c r="B58" s="25"/>
      <c r="C58" s="25"/>
      <c r="D58" s="25"/>
      <c r="E58" s="25"/>
      <c r="F58" s="25"/>
      <c r="G58" s="25"/>
      <c r="H58" s="25"/>
    </row>
    <row r="59" spans="1:8">
      <c r="A59" s="25"/>
      <c r="B59" s="25"/>
      <c r="C59" s="25"/>
      <c r="D59" s="25"/>
      <c r="E59" s="25"/>
      <c r="F59" s="25"/>
      <c r="G59" s="25"/>
      <c r="H59" s="25"/>
    </row>
    <row r="60" spans="1:8">
      <c r="A60" s="2"/>
      <c r="B60" s="2"/>
      <c r="C60" s="2"/>
      <c r="D60" s="2"/>
      <c r="E60" s="2"/>
      <c r="F60" s="2"/>
      <c r="G60" s="2"/>
      <c r="H60" s="2"/>
    </row>
  </sheetData>
  <mergeCells count="1">
    <mergeCell ref="S4:Y4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7"/>
  <sheetViews>
    <sheetView zoomScale="80" zoomScaleNormal="80" workbookViewId="0">
      <selection activeCell="H21" sqref="H21"/>
    </sheetView>
  </sheetViews>
  <sheetFormatPr defaultRowHeight="15"/>
  <cols>
    <col min="1" max="1" width="21.7109375" bestFit="1" customWidth="1"/>
    <col min="2" max="2" width="14.28515625" customWidth="1"/>
    <col min="3" max="3" width="12.7109375" bestFit="1" customWidth="1"/>
    <col min="4" max="4" width="15.7109375" bestFit="1" customWidth="1"/>
    <col min="5" max="5" width="10.5703125" customWidth="1"/>
    <col min="7" max="7" width="9.7109375" bestFit="1" customWidth="1"/>
    <col min="8" max="8" width="13.5703125" customWidth="1"/>
    <col min="9" max="9" width="11.140625" customWidth="1"/>
    <col min="10" max="10" width="16.85546875" bestFit="1" customWidth="1"/>
    <col min="11" max="11" width="3" bestFit="1" customWidth="1"/>
    <col min="12" max="12" width="20.28515625" bestFit="1" customWidth="1"/>
    <col min="15" max="15" width="11" bestFit="1" customWidth="1"/>
    <col min="16" max="16" width="3.42578125" bestFit="1" customWidth="1"/>
    <col min="17" max="17" width="3" bestFit="1" customWidth="1"/>
  </cols>
  <sheetData>
    <row r="1" spans="1:12">
      <c r="A1" s="45" t="s">
        <v>112</v>
      </c>
      <c r="B1" s="45" t="s">
        <v>113</v>
      </c>
      <c r="C1" s="45" t="s">
        <v>43</v>
      </c>
      <c r="D1" s="45" t="s">
        <v>114</v>
      </c>
      <c r="E1" s="45" t="s">
        <v>115</v>
      </c>
      <c r="F1" s="45" t="s">
        <v>101</v>
      </c>
      <c r="G1" s="45" t="s">
        <v>107</v>
      </c>
      <c r="H1" s="45" t="s">
        <v>108</v>
      </c>
      <c r="I1" s="45" t="s">
        <v>111</v>
      </c>
      <c r="J1" s="45" t="s">
        <v>109</v>
      </c>
      <c r="K1" s="45"/>
      <c r="L1" s="45" t="s">
        <v>116</v>
      </c>
    </row>
    <row r="2" spans="1:12">
      <c r="A2" s="40" t="s">
        <v>8</v>
      </c>
      <c r="B2" s="49">
        <v>1</v>
      </c>
      <c r="C2" s="49" t="s">
        <v>53</v>
      </c>
      <c r="D2" s="50">
        <v>39975</v>
      </c>
      <c r="E2" s="49"/>
      <c r="F2" s="49"/>
      <c r="G2" s="49">
        <v>2</v>
      </c>
      <c r="H2" s="49">
        <f>G2*100</f>
        <v>200</v>
      </c>
      <c r="I2" s="51">
        <v>39975</v>
      </c>
      <c r="J2" s="49"/>
      <c r="K2" s="49" t="s">
        <v>110</v>
      </c>
      <c r="L2" s="49">
        <v>1</v>
      </c>
    </row>
    <row r="3" spans="1:12">
      <c r="A3" s="40" t="s">
        <v>0</v>
      </c>
      <c r="B3" s="49">
        <v>2</v>
      </c>
      <c r="C3" s="49" t="s">
        <v>1</v>
      </c>
      <c r="D3" s="51"/>
      <c r="E3" s="49">
        <v>250</v>
      </c>
      <c r="F3" s="49">
        <f>CEILING((E3/500), 1)</f>
        <v>1</v>
      </c>
      <c r="G3" s="49">
        <v>0</v>
      </c>
      <c r="H3" s="49">
        <f t="shared" ref="H3:H14" si="0">G3*100</f>
        <v>0</v>
      </c>
      <c r="I3" s="51">
        <v>39978</v>
      </c>
      <c r="J3" s="49">
        <f>I3-I2</f>
        <v>3</v>
      </c>
      <c r="K3" s="49" t="s">
        <v>110</v>
      </c>
      <c r="L3" s="49">
        <f>F3</f>
        <v>1</v>
      </c>
    </row>
    <row r="4" spans="1:12">
      <c r="A4" s="40" t="s">
        <v>2</v>
      </c>
      <c r="B4" s="49">
        <v>3</v>
      </c>
      <c r="C4" s="49" t="s">
        <v>10</v>
      </c>
      <c r="D4" s="51"/>
      <c r="E4" s="49">
        <v>660</v>
      </c>
      <c r="F4" s="49">
        <f t="shared" ref="F4:F14" si="1">CEILING((E4/500), 1)</f>
        <v>2</v>
      </c>
      <c r="G4" s="49">
        <v>2</v>
      </c>
      <c r="H4" s="49">
        <f t="shared" si="0"/>
        <v>200</v>
      </c>
      <c r="I4" s="51">
        <v>39980</v>
      </c>
      <c r="J4" s="49">
        <f t="shared" ref="J4:J14" si="2">I4-I3</f>
        <v>2</v>
      </c>
      <c r="K4" s="49" t="s">
        <v>110</v>
      </c>
      <c r="L4" s="49">
        <f t="shared" ref="L4:L14" si="3">F4</f>
        <v>2</v>
      </c>
    </row>
    <row r="5" spans="1:12">
      <c r="A5" s="40" t="s">
        <v>6</v>
      </c>
      <c r="B5" s="49">
        <v>4</v>
      </c>
      <c r="C5" s="49" t="s">
        <v>8</v>
      </c>
      <c r="D5" s="51"/>
      <c r="E5" s="49">
        <v>1230</v>
      </c>
      <c r="F5" s="49">
        <f t="shared" si="1"/>
        <v>3</v>
      </c>
      <c r="G5" s="49">
        <v>1</v>
      </c>
      <c r="H5" s="49">
        <f t="shared" si="0"/>
        <v>100</v>
      </c>
      <c r="I5" s="51">
        <v>39983</v>
      </c>
      <c r="J5" s="49">
        <f t="shared" si="2"/>
        <v>3</v>
      </c>
      <c r="K5" s="49" t="s">
        <v>110</v>
      </c>
      <c r="L5" s="49">
        <f t="shared" si="3"/>
        <v>3</v>
      </c>
    </row>
    <row r="6" spans="1:12">
      <c r="A6" s="40" t="s">
        <v>3</v>
      </c>
      <c r="B6" s="49">
        <v>5</v>
      </c>
      <c r="C6" s="49" t="s">
        <v>100</v>
      </c>
      <c r="D6" s="51"/>
      <c r="E6" s="49">
        <v>110</v>
      </c>
      <c r="F6" s="49">
        <f t="shared" si="1"/>
        <v>1</v>
      </c>
      <c r="G6" s="49">
        <v>3</v>
      </c>
      <c r="H6" s="49">
        <f t="shared" si="0"/>
        <v>300</v>
      </c>
      <c r="I6" s="51">
        <v>39984</v>
      </c>
      <c r="J6" s="49">
        <f t="shared" si="2"/>
        <v>1</v>
      </c>
      <c r="K6" s="49" t="s">
        <v>110</v>
      </c>
      <c r="L6" s="49">
        <f t="shared" si="3"/>
        <v>1</v>
      </c>
    </row>
    <row r="7" spans="1:12">
      <c r="A7" s="40" t="s">
        <v>4</v>
      </c>
      <c r="B7" s="49">
        <v>6</v>
      </c>
      <c r="C7" s="49" t="s">
        <v>2</v>
      </c>
      <c r="D7" s="51"/>
      <c r="E7" s="49">
        <v>210</v>
      </c>
      <c r="F7" s="49">
        <f t="shared" si="1"/>
        <v>1</v>
      </c>
      <c r="G7" s="49">
        <v>1</v>
      </c>
      <c r="H7" s="49">
        <f t="shared" si="0"/>
        <v>100</v>
      </c>
      <c r="I7" s="51">
        <v>39985</v>
      </c>
      <c r="J7" s="49">
        <f t="shared" si="2"/>
        <v>1</v>
      </c>
      <c r="K7" s="49" t="s">
        <v>110</v>
      </c>
      <c r="L7" s="49">
        <f t="shared" si="3"/>
        <v>1</v>
      </c>
    </row>
    <row r="8" spans="1:12">
      <c r="A8" s="40" t="s">
        <v>13</v>
      </c>
      <c r="B8" s="49">
        <f>B7+1</f>
        <v>7</v>
      </c>
      <c r="C8" s="49" t="s">
        <v>6</v>
      </c>
      <c r="D8" s="51"/>
      <c r="E8" s="49">
        <v>800</v>
      </c>
      <c r="F8" s="49">
        <f t="shared" si="1"/>
        <v>2</v>
      </c>
      <c r="G8" s="49">
        <v>2</v>
      </c>
      <c r="H8" s="49">
        <f t="shared" si="0"/>
        <v>200</v>
      </c>
      <c r="I8" s="51">
        <v>39987</v>
      </c>
      <c r="J8" s="49">
        <f t="shared" si="2"/>
        <v>2</v>
      </c>
      <c r="K8" s="49" t="s">
        <v>110</v>
      </c>
      <c r="L8" s="49">
        <f t="shared" si="3"/>
        <v>2</v>
      </c>
    </row>
    <row r="9" spans="1:12">
      <c r="A9" s="40" t="s">
        <v>58</v>
      </c>
      <c r="B9" s="49">
        <f t="shared" ref="B9:B14" si="4">B8+1</f>
        <v>8</v>
      </c>
      <c r="C9" s="49" t="s">
        <v>3</v>
      </c>
      <c r="D9" s="51"/>
      <c r="E9" s="49">
        <v>280</v>
      </c>
      <c r="F9" s="49">
        <f t="shared" si="1"/>
        <v>1</v>
      </c>
      <c r="G9" s="49">
        <v>3</v>
      </c>
      <c r="H9" s="49">
        <f t="shared" si="0"/>
        <v>300</v>
      </c>
      <c r="I9" s="51">
        <v>39988</v>
      </c>
      <c r="J9" s="49">
        <f t="shared" si="2"/>
        <v>1</v>
      </c>
      <c r="K9" s="49" t="s">
        <v>110</v>
      </c>
      <c r="L9" s="49">
        <f t="shared" si="3"/>
        <v>1</v>
      </c>
    </row>
    <row r="10" spans="1:12">
      <c r="A10" s="40" t="s">
        <v>9</v>
      </c>
      <c r="B10" s="49">
        <f t="shared" si="4"/>
        <v>9</v>
      </c>
      <c r="C10" s="49" t="s">
        <v>4</v>
      </c>
      <c r="D10" s="50">
        <v>39989</v>
      </c>
      <c r="E10" s="49">
        <v>90</v>
      </c>
      <c r="F10" s="49">
        <f t="shared" si="1"/>
        <v>1</v>
      </c>
      <c r="G10" s="49">
        <v>3</v>
      </c>
      <c r="H10" s="49">
        <f t="shared" si="0"/>
        <v>300</v>
      </c>
      <c r="I10" s="51">
        <v>39989</v>
      </c>
      <c r="J10" s="49">
        <f t="shared" si="2"/>
        <v>1</v>
      </c>
      <c r="K10" s="49" t="s">
        <v>110</v>
      </c>
      <c r="L10" s="49">
        <f t="shared" si="3"/>
        <v>1</v>
      </c>
    </row>
    <row r="11" spans="1:12">
      <c r="A11" s="40" t="s">
        <v>11</v>
      </c>
      <c r="B11" s="49">
        <f t="shared" si="4"/>
        <v>10</v>
      </c>
      <c r="C11" s="49" t="s">
        <v>13</v>
      </c>
      <c r="D11" s="51"/>
      <c r="E11" s="49">
        <v>1040</v>
      </c>
      <c r="F11" s="49">
        <f t="shared" si="1"/>
        <v>3</v>
      </c>
      <c r="G11" s="49">
        <v>1</v>
      </c>
      <c r="H11" s="49">
        <f t="shared" si="0"/>
        <v>100</v>
      </c>
      <c r="I11" s="51">
        <v>39992</v>
      </c>
      <c r="J11" s="49">
        <f t="shared" si="2"/>
        <v>3</v>
      </c>
      <c r="K11" s="49" t="s">
        <v>110</v>
      </c>
      <c r="L11" s="49">
        <f t="shared" si="3"/>
        <v>3</v>
      </c>
    </row>
    <row r="12" spans="1:12">
      <c r="A12" s="40" t="s">
        <v>53</v>
      </c>
      <c r="B12" s="49">
        <f t="shared" si="4"/>
        <v>11</v>
      </c>
      <c r="C12" s="49" t="s">
        <v>58</v>
      </c>
      <c r="D12" s="51"/>
      <c r="E12" s="49">
        <v>1260</v>
      </c>
      <c r="F12" s="49">
        <f t="shared" si="1"/>
        <v>3</v>
      </c>
      <c r="G12" s="49">
        <v>1</v>
      </c>
      <c r="H12" s="49">
        <f t="shared" si="0"/>
        <v>100</v>
      </c>
      <c r="I12" s="51">
        <v>39995</v>
      </c>
      <c r="J12" s="49">
        <f t="shared" si="2"/>
        <v>3</v>
      </c>
      <c r="K12" s="49" t="s">
        <v>110</v>
      </c>
      <c r="L12" s="49">
        <f t="shared" si="3"/>
        <v>3</v>
      </c>
    </row>
    <row r="13" spans="1:12">
      <c r="A13" s="40" t="s">
        <v>1</v>
      </c>
      <c r="B13" s="49">
        <f t="shared" si="4"/>
        <v>12</v>
      </c>
      <c r="C13" s="49" t="s">
        <v>55</v>
      </c>
      <c r="D13" s="51"/>
      <c r="E13" s="49">
        <v>390</v>
      </c>
      <c r="F13" s="49">
        <f t="shared" si="1"/>
        <v>1</v>
      </c>
      <c r="G13" s="49">
        <v>2</v>
      </c>
      <c r="H13" s="49">
        <f t="shared" si="0"/>
        <v>200</v>
      </c>
      <c r="I13" s="51">
        <v>39996</v>
      </c>
      <c r="J13" s="49">
        <f t="shared" si="2"/>
        <v>1</v>
      </c>
      <c r="K13" s="49" t="s">
        <v>110</v>
      </c>
      <c r="L13" s="49">
        <f t="shared" si="3"/>
        <v>1</v>
      </c>
    </row>
    <row r="14" spans="1:12">
      <c r="A14" s="40" t="s">
        <v>10</v>
      </c>
      <c r="B14" s="49">
        <f t="shared" si="4"/>
        <v>13</v>
      </c>
      <c r="C14" s="49" t="s">
        <v>11</v>
      </c>
      <c r="D14" s="51"/>
      <c r="E14" s="49">
        <v>1970</v>
      </c>
      <c r="F14" s="49">
        <f t="shared" si="1"/>
        <v>4</v>
      </c>
      <c r="G14" s="49">
        <v>3</v>
      </c>
      <c r="H14" s="49">
        <f t="shared" si="0"/>
        <v>300</v>
      </c>
      <c r="I14" s="51">
        <v>40000</v>
      </c>
      <c r="J14" s="49">
        <f t="shared" si="2"/>
        <v>4</v>
      </c>
      <c r="K14" s="49" t="s">
        <v>110</v>
      </c>
      <c r="L14" s="49">
        <f t="shared" si="3"/>
        <v>4</v>
      </c>
    </row>
    <row r="15" spans="1:12" ht="15.75" thickBot="1">
      <c r="F15">
        <f>SUM(F3:F14)</f>
        <v>23</v>
      </c>
      <c r="J15">
        <f>SUM(J2:J14)</f>
        <v>25</v>
      </c>
    </row>
    <row r="16" spans="1:12" ht="16.5" thickTop="1" thickBot="1">
      <c r="I16" t="s">
        <v>83</v>
      </c>
      <c r="J16" s="24">
        <f>SUMPRODUCT(J2:J14,H2:H14)</f>
        <v>4100</v>
      </c>
    </row>
    <row r="17" spans="1:13" ht="15.75" thickTop="1">
      <c r="A17" s="106" t="s">
        <v>102</v>
      </c>
      <c r="B17" s="107"/>
      <c r="C17" s="107"/>
      <c r="D17" s="107"/>
      <c r="E17" s="112"/>
    </row>
    <row r="18" spans="1:13">
      <c r="A18" s="57" t="s">
        <v>103</v>
      </c>
      <c r="B18" s="63" t="s">
        <v>100</v>
      </c>
      <c r="C18" s="63"/>
      <c r="D18" s="63"/>
      <c r="E18" s="63"/>
    </row>
    <row r="19" spans="1:13">
      <c r="A19" s="57" t="s">
        <v>104</v>
      </c>
      <c r="B19" s="63" t="s">
        <v>53</v>
      </c>
      <c r="C19" s="63" t="s">
        <v>6</v>
      </c>
      <c r="D19" s="63" t="s">
        <v>4</v>
      </c>
      <c r="E19" s="63" t="s">
        <v>11</v>
      </c>
    </row>
    <row r="20" spans="1:13">
      <c r="A20" s="57" t="s">
        <v>105</v>
      </c>
      <c r="B20" s="63" t="s">
        <v>2</v>
      </c>
      <c r="C20" s="63" t="s">
        <v>8</v>
      </c>
      <c r="D20" s="63" t="s">
        <v>1</v>
      </c>
      <c r="E20" s="63" t="s">
        <v>13</v>
      </c>
    </row>
    <row r="21" spans="1:13">
      <c r="A21" s="57" t="s">
        <v>106</v>
      </c>
      <c r="B21" s="63" t="s">
        <v>55</v>
      </c>
      <c r="C21" s="63" t="s">
        <v>58</v>
      </c>
      <c r="D21" s="63" t="s">
        <v>10</v>
      </c>
      <c r="E21" s="63" t="s">
        <v>3</v>
      </c>
      <c r="H21" s="8"/>
    </row>
    <row r="22" spans="1:13">
      <c r="H22" s="86"/>
    </row>
    <row r="23" spans="1:13">
      <c r="E23" s="39"/>
      <c r="H23" s="6"/>
      <c r="M23" s="2"/>
    </row>
    <row r="24" spans="1:13">
      <c r="E24" s="39"/>
      <c r="H24" s="6"/>
      <c r="M24" s="2"/>
    </row>
    <row r="25" spans="1:13">
      <c r="E25" s="39"/>
      <c r="H25" s="6"/>
    </row>
    <row r="26" spans="1:13">
      <c r="E26" s="39"/>
      <c r="H26" s="6"/>
    </row>
    <row r="27" spans="1:13">
      <c r="E27" s="39"/>
      <c r="H27" s="6"/>
    </row>
    <row r="28" spans="1:13">
      <c r="E28" s="39"/>
      <c r="H28" s="6"/>
    </row>
    <row r="29" spans="1:13">
      <c r="E29" s="39"/>
      <c r="H29" s="6"/>
    </row>
    <row r="30" spans="1:13">
      <c r="E30" s="39"/>
      <c r="H30" s="6"/>
    </row>
    <row r="31" spans="1:13">
      <c r="E31" s="39"/>
      <c r="H31" s="6"/>
    </row>
    <row r="32" spans="1:13">
      <c r="E32" s="39"/>
      <c r="H32" s="6"/>
    </row>
    <row r="33" spans="5:8">
      <c r="E33" s="39"/>
      <c r="H33" s="6"/>
    </row>
    <row r="34" spans="5:8">
      <c r="E34" s="39"/>
      <c r="H34" s="6"/>
    </row>
    <row r="35" spans="5:8">
      <c r="E35" s="39"/>
      <c r="H35" s="6"/>
    </row>
    <row r="36" spans="5:8">
      <c r="E36" s="8"/>
      <c r="H36" s="8"/>
    </row>
    <row r="37" spans="5:8">
      <c r="E37" s="8"/>
    </row>
  </sheetData>
  <mergeCells count="1">
    <mergeCell ref="A17:E1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7"/>
  <sheetViews>
    <sheetView zoomScale="80" zoomScaleNormal="80" workbookViewId="0">
      <selection activeCell="A17" sqref="A17"/>
    </sheetView>
  </sheetViews>
  <sheetFormatPr defaultRowHeight="15"/>
  <cols>
    <col min="1" max="1" width="27.7109375" customWidth="1"/>
    <col min="2" max="2" width="25.28515625" customWidth="1"/>
    <col min="3" max="3" width="8.7109375" bestFit="1" customWidth="1"/>
    <col min="4" max="4" width="17.28515625" customWidth="1"/>
    <col min="5" max="5" width="17.7109375" bestFit="1" customWidth="1"/>
    <col min="6" max="6" width="26" bestFit="1" customWidth="1"/>
    <col min="7" max="7" width="8.7109375" bestFit="1" customWidth="1"/>
    <col min="8" max="8" width="14.42578125" bestFit="1" customWidth="1"/>
    <col min="9" max="9" width="26" bestFit="1" customWidth="1"/>
    <col min="10" max="10" width="16.85546875" customWidth="1"/>
    <col min="11" max="11" width="26.140625" customWidth="1"/>
  </cols>
  <sheetData>
    <row r="1" spans="1:11">
      <c r="A1" s="6" t="s">
        <v>25</v>
      </c>
    </row>
    <row r="2" spans="1:11">
      <c r="B2" s="108" t="s">
        <v>14</v>
      </c>
      <c r="C2" s="108"/>
      <c r="D2" s="108"/>
      <c r="E2" s="108"/>
      <c r="F2" s="106" t="s">
        <v>15</v>
      </c>
      <c r="G2" s="107"/>
      <c r="H2" s="107"/>
      <c r="I2" s="115" t="s">
        <v>79</v>
      </c>
      <c r="J2" s="113" t="s">
        <v>78</v>
      </c>
      <c r="K2" s="8"/>
    </row>
    <row r="3" spans="1:11">
      <c r="B3" s="59" t="s">
        <v>16</v>
      </c>
      <c r="C3" s="67" t="s">
        <v>17</v>
      </c>
      <c r="D3" s="58" t="s">
        <v>60</v>
      </c>
      <c r="E3" s="67" t="s">
        <v>77</v>
      </c>
      <c r="F3" s="67" t="s">
        <v>16</v>
      </c>
      <c r="G3" s="67" t="s">
        <v>17</v>
      </c>
      <c r="H3" s="66" t="s">
        <v>59</v>
      </c>
      <c r="I3" s="116"/>
      <c r="J3" s="114"/>
    </row>
    <row r="4" spans="1:11">
      <c r="A4" s="57" t="s">
        <v>0</v>
      </c>
      <c r="B4" s="41" t="s">
        <v>19</v>
      </c>
      <c r="C4" s="48">
        <v>1100</v>
      </c>
      <c r="D4" s="46">
        <f>'CrystalBallSetup '!F4</f>
        <v>1100</v>
      </c>
      <c r="E4" s="68">
        <f>'ExpectedValues '!F3</f>
        <v>10915.870686686894</v>
      </c>
      <c r="F4" s="60" t="s">
        <v>18</v>
      </c>
      <c r="G4" s="61">
        <v>20000</v>
      </c>
      <c r="H4" s="68">
        <v>15000</v>
      </c>
      <c r="I4" s="48" t="str">
        <f>IF(J4=15000, F4,B4)</f>
        <v>Madison Square Garden</v>
      </c>
      <c r="J4" s="69">
        <f t="shared" ref="J4:J14" si="0">MAX(H4,E4)</f>
        <v>15000</v>
      </c>
    </row>
    <row r="5" spans="1:11">
      <c r="A5" s="57" t="s">
        <v>1</v>
      </c>
      <c r="B5" s="41" t="s">
        <v>21</v>
      </c>
      <c r="C5" s="48">
        <v>2600</v>
      </c>
      <c r="D5" s="46">
        <f>'CrystalBallSetup '!F5</f>
        <v>1560</v>
      </c>
      <c r="E5" s="68">
        <f>'ExpectedValues '!J3</f>
        <v>20680.64549599517</v>
      </c>
      <c r="F5" s="60" t="s">
        <v>20</v>
      </c>
      <c r="G5" s="61">
        <v>13000</v>
      </c>
      <c r="H5" s="68">
        <v>15000</v>
      </c>
      <c r="I5" s="48" t="str">
        <f t="shared" ref="I5:I14" si="1">IF(J5=15000, F5,B5)</f>
        <v>Tabernacle</v>
      </c>
      <c r="J5" s="69">
        <f t="shared" si="0"/>
        <v>20680.64549599517</v>
      </c>
    </row>
    <row r="6" spans="1:11">
      <c r="A6" s="57" t="s">
        <v>2</v>
      </c>
      <c r="B6" s="41" t="s">
        <v>22</v>
      </c>
      <c r="C6" s="48">
        <v>2763</v>
      </c>
      <c r="D6" s="46">
        <f>'CrystalBallSetup '!F6</f>
        <v>2763</v>
      </c>
      <c r="E6" s="68">
        <f>'ExpectedValues '!H3</f>
        <v>27909.556603291541</v>
      </c>
      <c r="F6" s="60" t="s">
        <v>23</v>
      </c>
      <c r="G6" s="61">
        <v>19580</v>
      </c>
      <c r="H6" s="68">
        <v>15000</v>
      </c>
      <c r="I6" s="48" t="str">
        <f t="shared" si="1"/>
        <v>Orpheum</v>
      </c>
      <c r="J6" s="69">
        <f t="shared" si="0"/>
        <v>27909.556603291541</v>
      </c>
    </row>
    <row r="7" spans="1:11">
      <c r="A7" s="57" t="s">
        <v>3</v>
      </c>
      <c r="B7" s="41" t="s">
        <v>28</v>
      </c>
      <c r="C7" s="48">
        <v>2500</v>
      </c>
      <c r="D7" s="46">
        <f>'CrystalBallSetup '!F7</f>
        <v>2000</v>
      </c>
      <c r="E7" s="68">
        <f>'ExpectedValues '!I3</f>
        <v>22404.577540206818</v>
      </c>
      <c r="F7" s="60" t="s">
        <v>24</v>
      </c>
      <c r="G7" s="61">
        <v>23500</v>
      </c>
      <c r="H7" s="68">
        <v>15000</v>
      </c>
      <c r="I7" s="48" t="str">
        <f t="shared" si="1"/>
        <v>Riviera Theater</v>
      </c>
      <c r="J7" s="69">
        <f t="shared" si="0"/>
        <v>22404.577540206818</v>
      </c>
    </row>
    <row r="8" spans="1:11">
      <c r="A8" s="57" t="s">
        <v>6</v>
      </c>
      <c r="B8" s="41" t="s">
        <v>30</v>
      </c>
      <c r="C8" s="48">
        <v>400</v>
      </c>
      <c r="D8" s="46">
        <f>'CrystalBallSetup '!F8</f>
        <v>320</v>
      </c>
      <c r="E8" s="68">
        <f>'ExpectedValues '!B3</f>
        <v>3518.0075417994972</v>
      </c>
      <c r="F8" s="60" t="s">
        <v>29</v>
      </c>
      <c r="G8" s="61">
        <v>23000</v>
      </c>
      <c r="H8" s="68">
        <v>15000</v>
      </c>
      <c r="I8" s="48" t="str">
        <f t="shared" si="1"/>
        <v>The Palace</v>
      </c>
      <c r="J8" s="69">
        <f t="shared" si="0"/>
        <v>15000</v>
      </c>
    </row>
    <row r="9" spans="1:11">
      <c r="A9" s="57" t="s">
        <v>7</v>
      </c>
      <c r="B9" s="41" t="s">
        <v>31</v>
      </c>
      <c r="C9" s="48">
        <v>1199</v>
      </c>
      <c r="D9" s="46">
        <f>'CrystalBallSetup '!F9</f>
        <v>1079.0999999999999</v>
      </c>
      <c r="E9" s="68">
        <f>'ExpectedValues '!K3</f>
        <v>11267.812919203054</v>
      </c>
      <c r="F9" s="60" t="s">
        <v>32</v>
      </c>
      <c r="G9" s="61">
        <v>22000</v>
      </c>
      <c r="H9" s="68">
        <v>15000</v>
      </c>
      <c r="I9" s="48" t="str">
        <f t="shared" si="1"/>
        <v xml:space="preserve">Shoreline </v>
      </c>
      <c r="J9" s="69">
        <f t="shared" si="0"/>
        <v>15000</v>
      </c>
    </row>
    <row r="10" spans="1:11">
      <c r="A10" s="57" t="s">
        <v>8</v>
      </c>
      <c r="B10" s="41" t="s">
        <v>34</v>
      </c>
      <c r="C10" s="48">
        <v>800</v>
      </c>
      <c r="D10" s="46">
        <f>'CrystalBallSetup '!F10</f>
        <v>720</v>
      </c>
      <c r="E10" s="68">
        <f>'ExpectedValues '!L3</f>
        <v>7705.9271950496322</v>
      </c>
      <c r="F10" s="62" t="s">
        <v>33</v>
      </c>
      <c r="G10" s="61">
        <v>25000</v>
      </c>
      <c r="H10" s="68">
        <v>15000</v>
      </c>
      <c r="I10" s="48" t="str">
        <f t="shared" si="1"/>
        <v>Susquehana Bank Center</v>
      </c>
      <c r="J10" s="69">
        <f t="shared" si="0"/>
        <v>15000</v>
      </c>
    </row>
    <row r="11" spans="1:11">
      <c r="A11" s="57" t="s">
        <v>9</v>
      </c>
      <c r="B11" s="41" t="s">
        <v>36</v>
      </c>
      <c r="C11" s="48">
        <v>1400</v>
      </c>
      <c r="D11" s="46">
        <f>'CrystalBallSetup '!F11</f>
        <v>980</v>
      </c>
      <c r="E11" s="68">
        <f>'ExpectedValues '!E3</f>
        <v>11808.511309686357</v>
      </c>
      <c r="F11" s="60" t="s">
        <v>35</v>
      </c>
      <c r="G11" s="61">
        <v>17376</v>
      </c>
      <c r="H11" s="68">
        <v>15000</v>
      </c>
      <c r="I11" s="48" t="str">
        <f t="shared" si="1"/>
        <v>Hollywood Bowl</v>
      </c>
      <c r="J11" s="69">
        <f t="shared" si="0"/>
        <v>15000</v>
      </c>
    </row>
    <row r="12" spans="1:11">
      <c r="A12" s="57" t="s">
        <v>10</v>
      </c>
      <c r="B12" s="41" t="s">
        <v>38</v>
      </c>
      <c r="C12" s="48">
        <v>1100</v>
      </c>
      <c r="D12" s="46">
        <f>'CrystalBallSetup '!F12</f>
        <v>550</v>
      </c>
      <c r="E12" s="68">
        <f>'ExpectedValues '!C3</f>
        <v>8286.1052087975804</v>
      </c>
      <c r="F12" s="60" t="s">
        <v>37</v>
      </c>
      <c r="G12" s="61">
        <v>22457</v>
      </c>
      <c r="H12" s="68">
        <v>15000</v>
      </c>
      <c r="I12" s="48" t="str">
        <f t="shared" si="1"/>
        <v>Bank Atlantic Center</v>
      </c>
      <c r="J12" s="69">
        <f t="shared" si="0"/>
        <v>15000</v>
      </c>
    </row>
    <row r="13" spans="1:11">
      <c r="A13" s="57" t="s">
        <v>11</v>
      </c>
      <c r="B13" s="41" t="s">
        <v>39</v>
      </c>
      <c r="C13" s="48">
        <v>600</v>
      </c>
      <c r="D13" s="46">
        <f>'CrystalBallSetup '!F13</f>
        <v>360</v>
      </c>
      <c r="E13" s="68">
        <f>'ExpectedValues '!D3</f>
        <v>4860.5640109307451</v>
      </c>
      <c r="F13" s="60" t="s">
        <v>40</v>
      </c>
      <c r="G13" s="61">
        <v>17444</v>
      </c>
      <c r="H13" s="68">
        <v>15000</v>
      </c>
      <c r="I13" s="48" t="str">
        <f t="shared" si="1"/>
        <v>AT&amp;T Center</v>
      </c>
      <c r="J13" s="69">
        <f t="shared" si="0"/>
        <v>15000</v>
      </c>
    </row>
    <row r="14" spans="1:11">
      <c r="A14" s="57" t="s">
        <v>13</v>
      </c>
      <c r="B14" s="41" t="s">
        <v>42</v>
      </c>
      <c r="C14" s="61">
        <v>800</v>
      </c>
      <c r="D14" s="46">
        <f>'CrystalBallSetup '!F14</f>
        <v>560</v>
      </c>
      <c r="E14" s="68">
        <v>6831</v>
      </c>
      <c r="F14" s="60" t="s">
        <v>41</v>
      </c>
      <c r="G14" s="48">
        <v>9450</v>
      </c>
      <c r="H14" s="68">
        <v>15000</v>
      </c>
      <c r="I14" s="48" t="str">
        <f t="shared" si="1"/>
        <v>Red Rocks</v>
      </c>
      <c r="J14" s="69">
        <f t="shared" si="0"/>
        <v>15000</v>
      </c>
    </row>
    <row r="15" spans="1:11">
      <c r="I15" s="23"/>
      <c r="J15" s="70">
        <f>SUM(J4:J14)</f>
        <v>190994.77963949353</v>
      </c>
      <c r="K15" s="23"/>
    </row>
    <row r="16" spans="1:11">
      <c r="A16" s="95" t="s">
        <v>80</v>
      </c>
      <c r="B16" s="42">
        <v>30</v>
      </c>
    </row>
    <row r="17" spans="1:2">
      <c r="A17" s="95" t="s">
        <v>84</v>
      </c>
      <c r="B17" s="43">
        <f>B16*0.5</f>
        <v>15</v>
      </c>
    </row>
    <row r="18" spans="1:2" ht="32.25" customHeight="1">
      <c r="A18" s="96" t="s">
        <v>121</v>
      </c>
      <c r="B18" s="43">
        <v>50</v>
      </c>
    </row>
    <row r="19" spans="1:2" ht="30">
      <c r="A19" s="96" t="s">
        <v>85</v>
      </c>
      <c r="B19" s="44">
        <v>0.58499999999999996</v>
      </c>
    </row>
    <row r="21" spans="1:2">
      <c r="A21" s="44" t="s">
        <v>81</v>
      </c>
      <c r="B21" s="90">
        <f>K15</f>
        <v>0</v>
      </c>
    </row>
    <row r="22" spans="1:2">
      <c r="A22" s="91" t="s">
        <v>119</v>
      </c>
      <c r="B22" s="90">
        <f>'Tour Dates'!J16</f>
        <v>4100</v>
      </c>
    </row>
    <row r="23" spans="1:2">
      <c r="A23" s="91" t="s">
        <v>120</v>
      </c>
      <c r="B23" s="92">
        <f>B19*'Travel Schedule'!C2</f>
        <v>5393.7</v>
      </c>
    </row>
    <row r="24" spans="1:2">
      <c r="A24" s="91" t="s">
        <v>122</v>
      </c>
      <c r="B24" s="93">
        <f>B18*5*'Tour Dates'!J15</f>
        <v>6250</v>
      </c>
    </row>
    <row r="25" spans="1:2">
      <c r="A25" s="94" t="s">
        <v>123</v>
      </c>
      <c r="B25" s="93">
        <v>80000</v>
      </c>
    </row>
    <row r="26" spans="1:2">
      <c r="A26" s="40" t="s">
        <v>125</v>
      </c>
      <c r="B26" s="89">
        <f>B21-B22-B23-B24-B25</f>
        <v>-95743.7</v>
      </c>
    </row>
    <row r="27" spans="1:2">
      <c r="A27" s="87" t="s">
        <v>82</v>
      </c>
      <c r="B27" s="88">
        <f>(J15+B26)</f>
        <v>95251.079639493531</v>
      </c>
    </row>
  </sheetData>
  <mergeCells count="4">
    <mergeCell ref="J2:J3"/>
    <mergeCell ref="B2:E2"/>
    <mergeCell ref="F2:H2"/>
    <mergeCell ref="I2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4"/>
  <sheetViews>
    <sheetView zoomScale="80" zoomScaleNormal="80" workbookViewId="0">
      <selection activeCell="A3" sqref="A3"/>
    </sheetView>
  </sheetViews>
  <sheetFormatPr defaultRowHeight="15"/>
  <cols>
    <col min="1" max="12" width="16.5703125" customWidth="1"/>
  </cols>
  <sheetData>
    <row r="1" spans="1:12" s="33" customFormat="1" ht="26.25" customHeight="1">
      <c r="A1" s="97" t="s">
        <v>62</v>
      </c>
      <c r="B1" s="97" t="s">
        <v>30</v>
      </c>
      <c r="C1" s="97" t="s">
        <v>38</v>
      </c>
      <c r="D1" s="97" t="s">
        <v>39</v>
      </c>
      <c r="E1" s="97" t="s">
        <v>36</v>
      </c>
      <c r="F1" s="97" t="s">
        <v>19</v>
      </c>
      <c r="G1" s="97" t="s">
        <v>42</v>
      </c>
      <c r="H1" s="97" t="s">
        <v>22</v>
      </c>
      <c r="I1" s="97" t="s">
        <v>28</v>
      </c>
      <c r="J1" s="97" t="s">
        <v>21</v>
      </c>
      <c r="K1" s="97" t="s">
        <v>31</v>
      </c>
      <c r="L1" s="97" t="s">
        <v>34</v>
      </c>
    </row>
    <row r="2" spans="1:12">
      <c r="A2" s="29" t="s">
        <v>63</v>
      </c>
      <c r="B2" s="32">
        <v>1000</v>
      </c>
      <c r="C2" s="32">
        <v>1000</v>
      </c>
      <c r="D2" s="32">
        <v>1000</v>
      </c>
      <c r="E2" s="32">
        <v>1000</v>
      </c>
      <c r="F2" s="32">
        <v>1000</v>
      </c>
      <c r="G2" s="32">
        <v>1000</v>
      </c>
      <c r="H2" s="32">
        <v>1000</v>
      </c>
      <c r="I2" s="32">
        <v>1000</v>
      </c>
      <c r="J2" s="32">
        <v>1000</v>
      </c>
      <c r="K2" s="32">
        <v>1000</v>
      </c>
      <c r="L2" s="32">
        <v>1000</v>
      </c>
    </row>
    <row r="3" spans="1:12">
      <c r="A3" s="98" t="s">
        <v>64</v>
      </c>
      <c r="B3" s="99">
        <v>3518.0075417994972</v>
      </c>
      <c r="C3" s="99">
        <v>8286.1052087975804</v>
      </c>
      <c r="D3" s="99">
        <v>4860.5640109307451</v>
      </c>
      <c r="E3" s="99">
        <v>11808.511309686357</v>
      </c>
      <c r="F3" s="99">
        <v>10915.870686686894</v>
      </c>
      <c r="G3" s="99">
        <v>6831.2537059524266</v>
      </c>
      <c r="H3" s="99">
        <v>27909.556603291541</v>
      </c>
      <c r="I3" s="99">
        <v>22404.577540206818</v>
      </c>
      <c r="J3" s="99">
        <v>20680.64549599517</v>
      </c>
      <c r="K3" s="99">
        <v>11267.812919203054</v>
      </c>
      <c r="L3" s="99">
        <v>7705.9271950496322</v>
      </c>
    </row>
    <row r="4" spans="1:12">
      <c r="A4" s="29" t="s">
        <v>65</v>
      </c>
      <c r="B4" s="28">
        <v>3729.7096370744503</v>
      </c>
      <c r="C4" s="28">
        <v>8228.4452023294289</v>
      </c>
      <c r="D4" s="28">
        <v>4979.820781734953</v>
      </c>
      <c r="E4" s="28">
        <v>12302.29127794988</v>
      </c>
      <c r="F4" s="28">
        <v>11556.250705911996</v>
      </c>
      <c r="G4" s="28">
        <v>7134.4275845281754</v>
      </c>
      <c r="H4" s="28">
        <v>29673.604498559394</v>
      </c>
      <c r="I4" s="28">
        <v>23511.198774109933</v>
      </c>
      <c r="J4" s="28">
        <v>20998.928261308261</v>
      </c>
      <c r="K4" s="28">
        <v>11795.715250510559</v>
      </c>
      <c r="L4" s="28">
        <v>8116.5049955358927</v>
      </c>
    </row>
    <row r="5" spans="1:12">
      <c r="A5" s="29" t="s">
        <v>66</v>
      </c>
      <c r="B5" s="28" t="s">
        <v>75</v>
      </c>
      <c r="C5" s="28" t="s">
        <v>75</v>
      </c>
      <c r="D5" s="28" t="s">
        <v>75</v>
      </c>
      <c r="E5" s="28" t="s">
        <v>75</v>
      </c>
      <c r="F5" s="28" t="s">
        <v>75</v>
      </c>
      <c r="G5" s="28" t="s">
        <v>75</v>
      </c>
      <c r="H5" s="28" t="s">
        <v>75</v>
      </c>
      <c r="I5" s="28" t="s">
        <v>75</v>
      </c>
      <c r="J5" s="28" t="s">
        <v>75</v>
      </c>
      <c r="K5" s="28" t="s">
        <v>75</v>
      </c>
      <c r="L5" s="28" t="s">
        <v>75</v>
      </c>
    </row>
    <row r="6" spans="1:12">
      <c r="A6" s="29" t="s">
        <v>61</v>
      </c>
      <c r="B6" s="28">
        <v>1357.0008174310076</v>
      </c>
      <c r="C6" s="28">
        <v>3409.2741591416639</v>
      </c>
      <c r="D6" s="28">
        <v>1866.3681114102731</v>
      </c>
      <c r="E6" s="28">
        <v>4193.2174769705953</v>
      </c>
      <c r="F6" s="28">
        <v>3806.0676853283862</v>
      </c>
      <c r="G6" s="28">
        <v>2507.3309677163506</v>
      </c>
      <c r="H6" s="28">
        <v>9687.0902701537052</v>
      </c>
      <c r="I6" s="28">
        <v>8154.538292378953</v>
      </c>
      <c r="J6" s="28">
        <v>8062.7054981457713</v>
      </c>
      <c r="K6" s="28">
        <v>4053.1594737416249</v>
      </c>
      <c r="L6" s="28">
        <v>2642.2433244235044</v>
      </c>
    </row>
    <row r="7" spans="1:12">
      <c r="A7" s="29" t="s">
        <v>67</v>
      </c>
      <c r="B7" s="28">
        <v>1841451.2185084226</v>
      </c>
      <c r="C7" s="28">
        <v>11623150.292191099</v>
      </c>
      <c r="D7" s="28">
        <v>3483329.9272891497</v>
      </c>
      <c r="E7" s="28">
        <v>17583072.809171643</v>
      </c>
      <c r="F7" s="28">
        <v>14486151.225300981</v>
      </c>
      <c r="G7" s="28">
        <v>6286708.5816694107</v>
      </c>
      <c r="H7" s="28">
        <v>93839717.902106598</v>
      </c>
      <c r="I7" s="28">
        <v>66496494.761874646</v>
      </c>
      <c r="J7" s="28">
        <v>65007219.949830055</v>
      </c>
      <c r="K7" s="28">
        <v>16428101.719581485</v>
      </c>
      <c r="L7" s="28">
        <v>6981449.7854605718</v>
      </c>
    </row>
    <row r="8" spans="1:12">
      <c r="A8" s="29" t="s">
        <v>68</v>
      </c>
      <c r="B8" s="30">
        <v>-0.36888027012968655</v>
      </c>
      <c r="C8" s="30">
        <v>6.0494124950407541E-2</v>
      </c>
      <c r="D8" s="30">
        <v>-0.23327755858016896</v>
      </c>
      <c r="E8" s="30">
        <v>-0.35805161518985135</v>
      </c>
      <c r="F8" s="30">
        <v>-0.52458868735947828</v>
      </c>
      <c r="G8" s="30">
        <v>-0.39629041385499469</v>
      </c>
      <c r="H8" s="30">
        <v>-0.53540031999870907</v>
      </c>
      <c r="I8" s="30">
        <v>-0.4589649364869608</v>
      </c>
      <c r="J8" s="30">
        <v>-0.11982329900250248</v>
      </c>
      <c r="K8" s="30">
        <v>-0.44137834239329543</v>
      </c>
      <c r="L8" s="30">
        <v>-0.58023579911097356</v>
      </c>
    </row>
    <row r="9" spans="1:12">
      <c r="A9" s="29" t="s">
        <v>69</v>
      </c>
      <c r="B9" s="31">
        <v>2.1897150534383192</v>
      </c>
      <c r="C9" s="31">
        <v>2.4407687126423347</v>
      </c>
      <c r="D9" s="31">
        <v>2.4182403447745089</v>
      </c>
      <c r="E9" s="31">
        <v>2.5212694430599183</v>
      </c>
      <c r="F9" s="31">
        <v>2.3485967549943387</v>
      </c>
      <c r="G9" s="31">
        <v>2.4728703757767825</v>
      </c>
      <c r="H9" s="31">
        <v>2.336419675835919</v>
      </c>
      <c r="I9" s="31">
        <v>2.4340531796030112</v>
      </c>
      <c r="J9" s="31">
        <v>2.330799519229767</v>
      </c>
      <c r="K9" s="31">
        <v>2.2272676614119629</v>
      </c>
      <c r="L9" s="31">
        <v>2.4788580925951855</v>
      </c>
    </row>
    <row r="10" spans="1:12">
      <c r="A10" s="29" t="s">
        <v>70</v>
      </c>
      <c r="B10" s="30">
        <v>0.38572993414814788</v>
      </c>
      <c r="C10" s="30">
        <v>0.41144471054047754</v>
      </c>
      <c r="D10" s="30">
        <v>0.3839817986581528</v>
      </c>
      <c r="E10" s="30">
        <v>0.35510127966181121</v>
      </c>
      <c r="F10" s="30">
        <v>0.34867284475715754</v>
      </c>
      <c r="G10" s="30">
        <v>0.36703818590891785</v>
      </c>
      <c r="H10" s="30">
        <v>0.34708864808734541</v>
      </c>
      <c r="I10" s="30">
        <v>0.36396750966381658</v>
      </c>
      <c r="J10" s="30">
        <v>0.38986720698380151</v>
      </c>
      <c r="K10" s="30">
        <v>0.3597112858373846</v>
      </c>
      <c r="L10" s="30">
        <v>0.34288454296854881</v>
      </c>
    </row>
    <row r="11" spans="1:12">
      <c r="A11" s="29" t="s">
        <v>71</v>
      </c>
      <c r="B11" s="28">
        <v>211.36704265975592</v>
      </c>
      <c r="C11" s="28">
        <v>482.48990045163191</v>
      </c>
      <c r="D11" s="28">
        <v>120.48113049653041</v>
      </c>
      <c r="E11" s="28">
        <v>514.90912185448997</v>
      </c>
      <c r="F11" s="28">
        <v>283.79317371436804</v>
      </c>
      <c r="G11" s="28">
        <v>419.20826012471065</v>
      </c>
      <c r="H11" s="28">
        <v>888.39870737601495</v>
      </c>
      <c r="I11" s="28">
        <v>564.76703181453104</v>
      </c>
      <c r="J11" s="28">
        <v>611.92542372641037</v>
      </c>
      <c r="K11" s="28">
        <v>475.55781003195352</v>
      </c>
      <c r="L11" s="28">
        <v>220.13953505939503</v>
      </c>
    </row>
    <row r="12" spans="1:12">
      <c r="A12" s="29" t="s">
        <v>72</v>
      </c>
      <c r="B12" s="28">
        <v>5946.2918542248681</v>
      </c>
      <c r="C12" s="28">
        <v>16306.059770969319</v>
      </c>
      <c r="D12" s="28">
        <v>8757.0059899264215</v>
      </c>
      <c r="E12" s="28">
        <v>20608.590700340108</v>
      </c>
      <c r="F12" s="28">
        <v>16483.167809521954</v>
      </c>
      <c r="G12" s="28">
        <v>11941.199533788105</v>
      </c>
      <c r="H12" s="28">
        <v>41430.956401278338</v>
      </c>
      <c r="I12" s="28">
        <v>37237.947789344274</v>
      </c>
      <c r="J12" s="28">
        <v>38921.706052095826</v>
      </c>
      <c r="K12" s="28">
        <v>17910.276871750328</v>
      </c>
      <c r="L12" s="28">
        <v>11902.244347594698</v>
      </c>
    </row>
    <row r="13" spans="1:12">
      <c r="A13" s="29" t="s">
        <v>73</v>
      </c>
      <c r="B13" s="28">
        <v>5734.9248115651126</v>
      </c>
      <c r="C13" s="28">
        <v>15823.569870517687</v>
      </c>
      <c r="D13" s="28">
        <v>8636.5248594298919</v>
      </c>
      <c r="E13" s="28">
        <v>20093.681578485619</v>
      </c>
      <c r="F13" s="28">
        <v>16199.374635807586</v>
      </c>
      <c r="G13" s="28">
        <v>11521.991273663394</v>
      </c>
      <c r="H13" s="28">
        <v>40542.557693902323</v>
      </c>
      <c r="I13" s="28">
        <v>36673.180757529743</v>
      </c>
      <c r="J13" s="28">
        <v>38309.780628369415</v>
      </c>
      <c r="K13" s="28">
        <v>17434.719061718373</v>
      </c>
      <c r="L13" s="28">
        <v>11682.104812535303</v>
      </c>
    </row>
    <row r="14" spans="1:12">
      <c r="A14" s="29" t="s">
        <v>74</v>
      </c>
      <c r="B14" s="28">
        <v>42.912133697923046</v>
      </c>
      <c r="C14" s="28">
        <v>107.81071510843019</v>
      </c>
      <c r="D14" s="28">
        <v>59.019741843633547</v>
      </c>
      <c r="E14" s="28">
        <v>132.60117951651728</v>
      </c>
      <c r="F14" s="28">
        <v>120.35842814402729</v>
      </c>
      <c r="G14" s="28">
        <v>79.28876705857779</v>
      </c>
      <c r="H14" s="28">
        <v>306.3326915334153</v>
      </c>
      <c r="I14" s="28">
        <v>257.86914270977564</v>
      </c>
      <c r="J14" s="28">
        <v>254.96513477303137</v>
      </c>
      <c r="K14" s="28">
        <v>128.17215656912964</v>
      </c>
      <c r="L14" s="28">
        <v>83.555070375534797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7"/>
  <sheetViews>
    <sheetView tabSelected="1" zoomScale="80" zoomScaleNormal="80" workbookViewId="0">
      <selection activeCell="D24" sqref="D24"/>
    </sheetView>
  </sheetViews>
  <sheetFormatPr defaultRowHeight="15"/>
  <cols>
    <col min="1" max="1" width="23.42578125" customWidth="1"/>
    <col min="2" max="2" width="26" bestFit="1" customWidth="1"/>
    <col min="3" max="4" width="11.85546875" customWidth="1"/>
    <col min="5" max="5" width="25.28515625" customWidth="1"/>
    <col min="6" max="6" width="23.85546875" bestFit="1" customWidth="1"/>
  </cols>
  <sheetData>
    <row r="1" spans="1:6">
      <c r="A1" s="20" t="s">
        <v>25</v>
      </c>
      <c r="B1" s="21"/>
      <c r="C1" s="21"/>
      <c r="D1" s="21"/>
      <c r="E1" s="21"/>
      <c r="F1" s="21"/>
    </row>
    <row r="2" spans="1:6">
      <c r="A2" s="21"/>
      <c r="B2" s="117" t="s">
        <v>14</v>
      </c>
      <c r="C2" s="117"/>
      <c r="D2" s="117"/>
      <c r="E2" s="117"/>
      <c r="F2" s="117"/>
    </row>
    <row r="3" spans="1:6">
      <c r="A3" s="21"/>
      <c r="B3" s="103" t="s">
        <v>16</v>
      </c>
      <c r="C3" s="103" t="s">
        <v>17</v>
      </c>
      <c r="D3" s="103" t="s">
        <v>124</v>
      </c>
      <c r="E3" s="103" t="s">
        <v>60</v>
      </c>
      <c r="F3" s="103" t="s">
        <v>76</v>
      </c>
    </row>
    <row r="4" spans="1:6">
      <c r="A4" s="71" t="s">
        <v>0</v>
      </c>
      <c r="B4" s="34" t="s">
        <v>19</v>
      </c>
      <c r="C4" s="35">
        <v>1100</v>
      </c>
      <c r="D4" s="35">
        <v>1</v>
      </c>
      <c r="E4" s="35">
        <f>(D4*C4)</f>
        <v>1100</v>
      </c>
      <c r="F4" s="36">
        <v>1100</v>
      </c>
    </row>
    <row r="5" spans="1:6">
      <c r="A5" s="71" t="s">
        <v>1</v>
      </c>
      <c r="B5" s="34" t="s">
        <v>21</v>
      </c>
      <c r="C5" s="35">
        <v>2600</v>
      </c>
      <c r="D5" s="35">
        <v>0.6</v>
      </c>
      <c r="E5" s="35">
        <f t="shared" ref="E5:E14" si="0">(D5*C5)</f>
        <v>1560</v>
      </c>
      <c r="F5" s="36">
        <v>1560</v>
      </c>
    </row>
    <row r="6" spans="1:6">
      <c r="A6" s="71" t="s">
        <v>2</v>
      </c>
      <c r="B6" s="34" t="s">
        <v>22</v>
      </c>
      <c r="C6" s="35">
        <v>2763</v>
      </c>
      <c r="D6" s="35">
        <v>1</v>
      </c>
      <c r="E6" s="35">
        <f t="shared" si="0"/>
        <v>2763</v>
      </c>
      <c r="F6" s="36">
        <v>2763</v>
      </c>
    </row>
    <row r="7" spans="1:6">
      <c r="A7" s="71" t="s">
        <v>3</v>
      </c>
      <c r="B7" s="34" t="s">
        <v>28</v>
      </c>
      <c r="C7" s="37">
        <v>2500</v>
      </c>
      <c r="D7" s="35">
        <v>0.8</v>
      </c>
      <c r="E7" s="35">
        <f t="shared" si="0"/>
        <v>2000</v>
      </c>
      <c r="F7" s="36">
        <v>2000</v>
      </c>
    </row>
    <row r="8" spans="1:6">
      <c r="A8" s="71" t="s">
        <v>6</v>
      </c>
      <c r="B8" s="34" t="s">
        <v>30</v>
      </c>
      <c r="C8" s="37">
        <v>400</v>
      </c>
      <c r="D8" s="35">
        <v>0.8</v>
      </c>
      <c r="E8" s="35">
        <f t="shared" si="0"/>
        <v>320</v>
      </c>
      <c r="F8" s="36">
        <v>320</v>
      </c>
    </row>
    <row r="9" spans="1:6">
      <c r="A9" s="71" t="s">
        <v>7</v>
      </c>
      <c r="B9" s="34" t="s">
        <v>31</v>
      </c>
      <c r="C9" s="37">
        <v>1199</v>
      </c>
      <c r="D9" s="35">
        <v>0.9</v>
      </c>
      <c r="E9" s="35">
        <f t="shared" si="0"/>
        <v>1079.1000000000001</v>
      </c>
      <c r="F9" s="36">
        <v>1079.0999999999999</v>
      </c>
    </row>
    <row r="10" spans="1:6">
      <c r="A10" s="71" t="s">
        <v>8</v>
      </c>
      <c r="B10" s="34" t="s">
        <v>34</v>
      </c>
      <c r="C10" s="37">
        <v>800</v>
      </c>
      <c r="D10" s="35">
        <v>0.9</v>
      </c>
      <c r="E10" s="35">
        <f t="shared" si="0"/>
        <v>720</v>
      </c>
      <c r="F10" s="36">
        <v>720</v>
      </c>
    </row>
    <row r="11" spans="1:6">
      <c r="A11" s="71" t="s">
        <v>9</v>
      </c>
      <c r="B11" s="34" t="s">
        <v>36</v>
      </c>
      <c r="C11" s="37">
        <v>1400</v>
      </c>
      <c r="D11" s="35">
        <v>0.7</v>
      </c>
      <c r="E11" s="35">
        <f t="shared" si="0"/>
        <v>979.99999999999989</v>
      </c>
      <c r="F11" s="36">
        <v>980</v>
      </c>
    </row>
    <row r="12" spans="1:6">
      <c r="A12" s="71" t="s">
        <v>10</v>
      </c>
      <c r="B12" s="34" t="s">
        <v>38</v>
      </c>
      <c r="C12" s="37">
        <v>1100</v>
      </c>
      <c r="D12" s="35">
        <v>0.5</v>
      </c>
      <c r="E12" s="35">
        <f t="shared" si="0"/>
        <v>550</v>
      </c>
      <c r="F12" s="36">
        <v>550</v>
      </c>
    </row>
    <row r="13" spans="1:6">
      <c r="A13" s="71" t="s">
        <v>11</v>
      </c>
      <c r="B13" s="34" t="s">
        <v>39</v>
      </c>
      <c r="C13" s="37">
        <v>600</v>
      </c>
      <c r="D13" s="35">
        <v>0.6</v>
      </c>
      <c r="E13" s="35">
        <f t="shared" si="0"/>
        <v>360</v>
      </c>
      <c r="F13" s="36">
        <v>360</v>
      </c>
    </row>
    <row r="14" spans="1:6">
      <c r="A14" s="71" t="s">
        <v>13</v>
      </c>
      <c r="B14" s="34" t="s">
        <v>42</v>
      </c>
      <c r="C14" s="38">
        <v>800</v>
      </c>
      <c r="D14" s="35">
        <v>0.7</v>
      </c>
      <c r="E14" s="35">
        <f t="shared" si="0"/>
        <v>560</v>
      </c>
      <c r="F14" s="36">
        <v>560</v>
      </c>
    </row>
    <row r="15" spans="1:6">
      <c r="A15" s="22"/>
      <c r="B15" s="22"/>
      <c r="C15" s="22"/>
      <c r="D15" s="22"/>
      <c r="E15" s="22"/>
      <c r="F15" s="22"/>
    </row>
    <row r="16" spans="1:6">
      <c r="A16" s="22"/>
      <c r="B16" s="22"/>
      <c r="C16" s="22"/>
      <c r="D16" s="22"/>
      <c r="E16" s="104" t="s">
        <v>129</v>
      </c>
      <c r="F16" s="105" t="s">
        <v>127</v>
      </c>
    </row>
    <row r="17" spans="1:6">
      <c r="A17" s="101" t="s">
        <v>128</v>
      </c>
      <c r="B17" s="102">
        <f>('VenueandRevenue '!B17)</f>
        <v>15</v>
      </c>
      <c r="C17" s="22"/>
      <c r="D17" s="22"/>
      <c r="E17" s="34" t="s">
        <v>19</v>
      </c>
      <c r="F17" s="100">
        <f>(F4*$B$17)</f>
        <v>16500</v>
      </c>
    </row>
    <row r="18" spans="1:6">
      <c r="A18" s="22"/>
      <c r="B18" s="22"/>
      <c r="C18" s="22"/>
      <c r="D18" s="22"/>
      <c r="E18" s="34" t="s">
        <v>21</v>
      </c>
      <c r="F18" s="100">
        <f t="shared" ref="F18:F27" si="1">(F5*$B$17)</f>
        <v>23400</v>
      </c>
    </row>
    <row r="19" spans="1:6">
      <c r="A19" s="22"/>
      <c r="B19" s="22"/>
      <c r="C19" s="22"/>
      <c r="D19" s="22"/>
      <c r="E19" s="34" t="s">
        <v>22</v>
      </c>
      <c r="F19" s="100">
        <f t="shared" si="1"/>
        <v>41445</v>
      </c>
    </row>
    <row r="20" spans="1:6">
      <c r="A20" s="22"/>
      <c r="B20" s="22"/>
      <c r="C20" s="22"/>
      <c r="D20" s="22"/>
      <c r="E20" s="34" t="s">
        <v>28</v>
      </c>
      <c r="F20" s="100">
        <f t="shared" si="1"/>
        <v>30000</v>
      </c>
    </row>
    <row r="21" spans="1:6">
      <c r="A21" s="22"/>
      <c r="B21" s="22"/>
      <c r="C21" s="22"/>
      <c r="D21" s="22"/>
      <c r="E21" s="34" t="s">
        <v>30</v>
      </c>
      <c r="F21" s="100">
        <f t="shared" si="1"/>
        <v>4800</v>
      </c>
    </row>
    <row r="22" spans="1:6">
      <c r="A22" s="22"/>
      <c r="B22" s="22"/>
      <c r="C22" s="22"/>
      <c r="D22" s="22"/>
      <c r="E22" s="34" t="s">
        <v>31</v>
      </c>
      <c r="F22" s="100">
        <f t="shared" si="1"/>
        <v>16186.499999999998</v>
      </c>
    </row>
    <row r="23" spans="1:6">
      <c r="A23" s="22"/>
      <c r="B23" s="22"/>
      <c r="C23" s="22"/>
      <c r="D23" s="22"/>
      <c r="E23" s="34" t="s">
        <v>34</v>
      </c>
      <c r="F23" s="100">
        <f t="shared" si="1"/>
        <v>10800</v>
      </c>
    </row>
    <row r="24" spans="1:6">
      <c r="A24" s="22"/>
      <c r="B24" s="22"/>
      <c r="C24" s="22"/>
      <c r="D24" s="22"/>
      <c r="E24" s="34" t="s">
        <v>36</v>
      </c>
      <c r="F24" s="100">
        <f t="shared" si="1"/>
        <v>14700</v>
      </c>
    </row>
    <row r="25" spans="1:6">
      <c r="A25" s="22"/>
      <c r="B25" s="22"/>
      <c r="C25" s="22"/>
      <c r="D25" s="22"/>
      <c r="E25" s="34" t="s">
        <v>38</v>
      </c>
      <c r="F25" s="100">
        <f t="shared" si="1"/>
        <v>8250</v>
      </c>
    </row>
    <row r="26" spans="1:6">
      <c r="A26" s="22"/>
      <c r="B26" s="22"/>
      <c r="C26" s="22"/>
      <c r="D26" s="22"/>
      <c r="E26" s="34" t="s">
        <v>39</v>
      </c>
      <c r="F26" s="100">
        <f t="shared" si="1"/>
        <v>5400</v>
      </c>
    </row>
    <row r="27" spans="1:6">
      <c r="A27" s="22"/>
      <c r="B27" s="22"/>
      <c r="C27" s="22"/>
      <c r="D27" s="22"/>
      <c r="E27" s="34" t="s">
        <v>42</v>
      </c>
      <c r="F27" s="100">
        <f t="shared" si="1"/>
        <v>8400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Travel Schedule</vt:lpstr>
      <vt:lpstr>Tour Dates</vt:lpstr>
      <vt:lpstr>VenueandRevenue </vt:lpstr>
      <vt:lpstr>ExpectedValues </vt:lpstr>
      <vt:lpstr>CrystalBallSetup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Maureen Mullen</dc:creator>
  <cp:lastModifiedBy>Laura</cp:lastModifiedBy>
  <dcterms:created xsi:type="dcterms:W3CDTF">2009-04-02T13:38:25Z</dcterms:created>
  <dcterms:modified xsi:type="dcterms:W3CDTF">2009-04-28T16:14:56Z</dcterms:modified>
</cp:coreProperties>
</file>