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15" windowWidth="9690" windowHeight="8070"/>
  </bookViews>
  <sheets>
    <sheet name="Analysis" sheetId="2" r:id="rId1"/>
  </sheets>
  <definedNames>
    <definedName name="solver_adj" localSheetId="0" hidden="1">Analysis!$C$3:$N$3</definedName>
    <definedName name="solver_adj_ob" localSheetId="0" hidden="1">1</definedName>
    <definedName name="solver_chc1" localSheetId="0" hidden="1">0</definedName>
    <definedName name="solver_chc2" localSheetId="0" hidden="1">0</definedName>
    <definedName name="solver_chc3" localSheetId="0" hidden="1">0</definedName>
    <definedName name="solver_chc4" localSheetId="0" hidden="1">0</definedName>
    <definedName name="solver_chc5" localSheetId="0" hidden="1">0</definedName>
    <definedName name="solver_chc6" localSheetId="0" hidden="1">0</definedName>
    <definedName name="solver_chn" localSheetId="0" hidden="1">4</definedName>
    <definedName name="solver_chp1" localSheetId="0" hidden="1">0</definedName>
    <definedName name="solver_chp2" localSheetId="0" hidden="1">0</definedName>
    <definedName name="solver_chp3" localSheetId="0" hidden="1">0</definedName>
    <definedName name="solver_chp4" localSheetId="0" hidden="1">0</definedName>
    <definedName name="solver_chp5" localSheetId="0" hidden="1">0</definedName>
    <definedName name="solver_chp6" localSheetId="0" hidden="1">0</definedName>
    <definedName name="solver_cht" localSheetId="0" hidden="1">0</definedName>
    <definedName name="solver_cir1" localSheetId="0" hidden="1">1</definedName>
    <definedName name="solver_cir2" localSheetId="0" hidden="1">1</definedName>
    <definedName name="solver_cir3" localSheetId="0" hidden="1">1</definedName>
    <definedName name="solver_cir4" localSheetId="0" hidden="1">1</definedName>
    <definedName name="solver_cir5" localSheetId="0" hidden="1">1</definedName>
    <definedName name="solver_cir6" localSheetId="0" hidden="1">1</definedName>
    <definedName name="solver_con" localSheetId="0" hidden="1">" "</definedName>
    <definedName name="solver_con1" localSheetId="0" hidden="1">" "</definedName>
    <definedName name="solver_con2" localSheetId="0" hidden="1">" "</definedName>
    <definedName name="solver_con3" localSheetId="0" hidden="1">" "</definedName>
    <definedName name="solver_con4" localSheetId="0" hidden="1">" "</definedName>
    <definedName name="solver_con5" localSheetId="0" hidden="1">" "</definedName>
    <definedName name="solver_con6" localSheetId="0" hidden="1">" "</definedName>
    <definedName name="solver_cvg" localSheetId="0" hidden="1">0.0001</definedName>
    <definedName name="solver_dia" localSheetId="0" hidden="1">1</definedName>
    <definedName name="solver_drv" localSheetId="0" hidden="1">1</definedName>
    <definedName name="solver_eng" localSheetId="0" hidden="1">3</definedName>
    <definedName name="solver_est" localSheetId="0" hidden="1">1</definedName>
    <definedName name="solver_fns" localSheetId="0" hidden="1">0</definedName>
    <definedName name="solver_ibd" localSheetId="0" hidden="1">2</definedName>
    <definedName name="solver_itr" localSheetId="0" hidden="1">1000</definedName>
    <definedName name="solver_lhs_ob1" localSheetId="0" hidden="1">0</definedName>
    <definedName name="solver_lhs_ob2" localSheetId="0" hidden="1">0</definedName>
    <definedName name="solver_lhs_ob3" localSheetId="0" hidden="1">0</definedName>
    <definedName name="solver_lhs_ob4" localSheetId="0" hidden="1">0</definedName>
    <definedName name="solver_lhs_ob5" localSheetId="0" hidden="1">0</definedName>
    <definedName name="solver_lhs_ob6" localSheetId="0" hidden="1">0</definedName>
    <definedName name="solver_lhs1" localSheetId="0" hidden="1">Analysis!$C$13:$N$13</definedName>
    <definedName name="solver_lhs2" localSheetId="0" hidden="1">Analysis!$C$26:$N$26</definedName>
    <definedName name="solver_lhs3" localSheetId="0" hidden="1">Analysis!$C$3:$N$3</definedName>
    <definedName name="solver_lhs4" localSheetId="0" hidden="1">Analysis!$C$3:$N$3</definedName>
    <definedName name="solver_lhs5" localSheetId="0" hidden="1">Analysis!$C$3:$N$3</definedName>
    <definedName name="solver_lhs6" localSheetId="0" hidden="1">Analysis!$C$42:$N$42</definedName>
    <definedName name="solver_lhs7" localSheetId="0" hidden="1">Analysis!$O$9</definedName>
    <definedName name="solver_lin" localSheetId="0" hidden="1">2</definedName>
    <definedName name="solver_loc" localSheetId="0" hidden="1">4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tri" hidden="1">1000</definedName>
    <definedName name="solver_num" localSheetId="0" hidden="1">7</definedName>
    <definedName name="solver_nwt" localSheetId="0" hidden="1">1</definedName>
    <definedName name="solver_obc" localSheetId="0" hidden="1">0</definedName>
    <definedName name="solver_obp" localSheetId="0" hidden="1">0</definedName>
    <definedName name="solver_ofx" localSheetId="0" hidden="1">2</definedName>
    <definedName name="solver_opt" localSheetId="0" hidden="1">Analysis!$Y$13</definedName>
    <definedName name="solver_opt_ob" localSheetId="0" hidden="1">1</definedName>
    <definedName name="solver_piv" localSheetId="0" hidden="1">0.000001</definedName>
    <definedName name="solver_pre" localSheetId="0" hidden="1">0.0000001</definedName>
    <definedName name="solver_pro" localSheetId="0" hidden="1">2</definedName>
    <definedName name="solver_psi" localSheetId="0" hidden="1">0</definedName>
    <definedName name="solver_rbv" localSheetId="0" hidden="1">1</definedName>
    <definedName name="solver_red" localSheetId="0" hidden="1">0.000001</definedName>
    <definedName name="solver_rel1" localSheetId="0" hidden="1">3</definedName>
    <definedName name="solver_rel2" localSheetId="0" hidden="1">3</definedName>
    <definedName name="solver_rel3" localSheetId="0" hidden="1">1</definedName>
    <definedName name="solver_rel4" localSheetId="0" hidden="1">4</definedName>
    <definedName name="solver_rel5" localSheetId="0" hidden="1">3</definedName>
    <definedName name="solver_rel6" localSheetId="0" hidden="1">3</definedName>
    <definedName name="solver_rel7" localSheetId="0" hidden="1">3</definedName>
    <definedName name="solver_reo" localSheetId="0" hidden="1">2</definedName>
    <definedName name="solver_rep" localSheetId="0" hidden="1">2</definedName>
    <definedName name="solver_rhs1" localSheetId="0" hidden="1">0</definedName>
    <definedName name="solver_rhs2" localSheetId="0" hidden="1">1</definedName>
    <definedName name="solver_rhs3" localSheetId="0" hidden="1">9</definedName>
    <definedName name="solver_rhs4" localSheetId="0" hidden="1">integer</definedName>
    <definedName name="solver_rhs5" localSheetId="0" hidden="1">1</definedName>
    <definedName name="solver_rhs6" localSheetId="0" hidden="1">Analysis!$C$44:$N$44</definedName>
    <definedName name="solver_rhs7" localSheetId="0" hidden="1">Analysis!$O$11</definedName>
    <definedName name="solver_rlx" localSheetId="0" hidden="1">2</definedName>
    <definedName name="solver_rsmp" hidden="1">2</definedName>
    <definedName name="solver_rxc1" localSheetId="0" hidden="1">1</definedName>
    <definedName name="solver_rxc2" localSheetId="0" hidden="1">1</definedName>
    <definedName name="solver_rxc3" localSheetId="0" hidden="1">1</definedName>
    <definedName name="solver_rxc4" localSheetId="0" hidden="1">1</definedName>
    <definedName name="solver_rxc5" localSheetId="0" hidden="1">1</definedName>
    <definedName name="solver_rxc6" localSheetId="0" hidden="1">1</definedName>
    <definedName name="solver_rxv" localSheetId="0" hidden="1">1</definedName>
    <definedName name="solver_scl" localSheetId="0" hidden="1">2</definedName>
    <definedName name="solver_seed" hidden="1">0</definedName>
    <definedName name="solver_sho" localSheetId="0" hidden="1">2</definedName>
    <definedName name="solver_ssz" localSheetId="0" hidden="1">100</definedName>
    <definedName name="solver_std" localSheetId="0" hidden="1">0</definedName>
    <definedName name="solver_tim" localSheetId="0" hidden="1">100</definedName>
    <definedName name="solver_tol" localSheetId="0" hidden="1">0.0005</definedName>
    <definedName name="solver_typ" localSheetId="0" hidden="1">1</definedName>
    <definedName name="solver_urs" localSheetId="0" hidden="1">0</definedName>
    <definedName name="solver_val" localSheetId="0" hidden="1">0</definedName>
    <definedName name="solver_var" localSheetId="0" hidden="1">" "</definedName>
    <definedName name="solver_ver" localSheetId="0" hidden="1">2</definedName>
    <definedName name="solver_vir" localSheetId="0" hidden="1">1</definedName>
    <definedName name="solver_vol" localSheetId="0" hidden="1">0</definedName>
    <definedName name="solver_vst" localSheetId="0" hidden="1">0</definedName>
  </definedNames>
  <calcPr calcId="125725" iterate="1"/>
</workbook>
</file>

<file path=xl/calcChain.xml><?xml version="1.0" encoding="utf-8"?>
<calcChain xmlns="http://schemas.openxmlformats.org/spreadsheetml/2006/main">
  <c r="V3" i="2"/>
  <c r="V4"/>
  <c r="V5"/>
  <c r="V6"/>
  <c r="V7"/>
  <c r="V8"/>
  <c r="V9"/>
  <c r="V10"/>
  <c r="V11"/>
  <c r="U3"/>
  <c r="C41"/>
  <c r="N40"/>
  <c r="M40"/>
  <c r="L40"/>
  <c r="K40"/>
  <c r="J40"/>
  <c r="I40"/>
  <c r="H40"/>
  <c r="G40"/>
  <c r="F40"/>
  <c r="E40"/>
  <c r="D40"/>
  <c r="C40"/>
  <c r="N39"/>
  <c r="M39"/>
  <c r="L39"/>
  <c r="K39"/>
  <c r="J39"/>
  <c r="I39"/>
  <c r="H39"/>
  <c r="G39"/>
  <c r="F39"/>
  <c r="E39"/>
  <c r="D39"/>
  <c r="C39"/>
  <c r="N38"/>
  <c r="M38"/>
  <c r="L38"/>
  <c r="K38"/>
  <c r="J38"/>
  <c r="I38"/>
  <c r="H38"/>
  <c r="G38"/>
  <c r="F38"/>
  <c r="E38"/>
  <c r="D38"/>
  <c r="C38"/>
  <c r="N37"/>
  <c r="M37"/>
  <c r="L37"/>
  <c r="K37"/>
  <c r="J37"/>
  <c r="I37"/>
  <c r="H37"/>
  <c r="G37"/>
  <c r="F37"/>
  <c r="E37"/>
  <c r="D37"/>
  <c r="C37"/>
  <c r="N36"/>
  <c r="M36"/>
  <c r="L36"/>
  <c r="K36"/>
  <c r="J36"/>
  <c r="I36"/>
  <c r="H36"/>
  <c r="G36"/>
  <c r="F36"/>
  <c r="E36"/>
  <c r="D36"/>
  <c r="C36"/>
  <c r="N35"/>
  <c r="M35"/>
  <c r="L35"/>
  <c r="K35"/>
  <c r="J35"/>
  <c r="I35"/>
  <c r="H35"/>
  <c r="G35"/>
  <c r="F35"/>
  <c r="E35"/>
  <c r="D35"/>
  <c r="C35"/>
  <c r="N34"/>
  <c r="M34"/>
  <c r="L34"/>
  <c r="K34"/>
  <c r="J34"/>
  <c r="I34"/>
  <c r="H34"/>
  <c r="G34"/>
  <c r="F34"/>
  <c r="E34"/>
  <c r="D34"/>
  <c r="C34"/>
  <c r="N33"/>
  <c r="M33"/>
  <c r="L33"/>
  <c r="K33"/>
  <c r="J33"/>
  <c r="I33"/>
  <c r="H33"/>
  <c r="G33"/>
  <c r="F33"/>
  <c r="E33"/>
  <c r="D33"/>
  <c r="C33"/>
  <c r="N32"/>
  <c r="M32"/>
  <c r="L32"/>
  <c r="K32"/>
  <c r="J32"/>
  <c r="I32"/>
  <c r="H32"/>
  <c r="G32"/>
  <c r="F32"/>
  <c r="E32"/>
  <c r="D32"/>
  <c r="C32"/>
  <c r="C42"/>
  <c r="N44"/>
  <c r="E44"/>
  <c r="D44"/>
  <c r="C44"/>
  <c r="W11"/>
  <c r="J44" s="1"/>
  <c r="W10"/>
  <c r="L44" s="1"/>
  <c r="W9"/>
  <c r="H44" s="1"/>
  <c r="W8"/>
  <c r="I44" s="1"/>
  <c r="W7"/>
  <c r="M44" s="1"/>
  <c r="W6"/>
  <c r="W5"/>
  <c r="K44" s="1"/>
  <c r="W4"/>
  <c r="D26"/>
  <c r="E26"/>
  <c r="F26"/>
  <c r="G26"/>
  <c r="H26"/>
  <c r="I26"/>
  <c r="J26"/>
  <c r="K26"/>
  <c r="L26"/>
  <c r="M26"/>
  <c r="N26"/>
  <c r="C26"/>
  <c r="D8"/>
  <c r="E8"/>
  <c r="F8"/>
  <c r="G8"/>
  <c r="H8"/>
  <c r="I8"/>
  <c r="J8"/>
  <c r="K8"/>
  <c r="L8"/>
  <c r="M8"/>
  <c r="N8"/>
  <c r="C8"/>
  <c r="C13" s="1"/>
  <c r="L7"/>
  <c r="G7"/>
  <c r="D7"/>
  <c r="G44" l="1"/>
  <c r="F44"/>
  <c r="H41"/>
  <c r="M41"/>
  <c r="N41"/>
  <c r="F41"/>
  <c r="G41"/>
  <c r="I41"/>
  <c r="J41"/>
  <c r="K41"/>
  <c r="E41"/>
  <c r="L41"/>
  <c r="D41"/>
  <c r="D42"/>
  <c r="Y3"/>
  <c r="E7"/>
  <c r="E9" s="1"/>
  <c r="J7"/>
  <c r="J9" s="1"/>
  <c r="I7"/>
  <c r="I9" s="1"/>
  <c r="N7"/>
  <c r="N9" s="1"/>
  <c r="Y11"/>
  <c r="X11"/>
  <c r="Y4"/>
  <c r="X10"/>
  <c r="X9"/>
  <c r="X8"/>
  <c r="X7"/>
  <c r="X6"/>
  <c r="X5"/>
  <c r="X4"/>
  <c r="Y10"/>
  <c r="Y9"/>
  <c r="Y8"/>
  <c r="Y7"/>
  <c r="Y6"/>
  <c r="Y5"/>
  <c r="X3"/>
  <c r="K7"/>
  <c r="K9" s="1"/>
  <c r="G9"/>
  <c r="D9"/>
  <c r="L9"/>
  <c r="M7"/>
  <c r="M9" s="1"/>
  <c r="C7"/>
  <c r="C9" s="1"/>
  <c r="H7"/>
  <c r="H9" s="1"/>
  <c r="F7"/>
  <c r="F9" s="1"/>
  <c r="I42" l="1"/>
  <c r="J42"/>
  <c r="H42"/>
  <c r="L42"/>
  <c r="E42"/>
  <c r="F42"/>
  <c r="K42"/>
  <c r="G42"/>
  <c r="M42"/>
  <c r="N42"/>
  <c r="Z11"/>
  <c r="Z4"/>
  <c r="Z5"/>
  <c r="Y13"/>
  <c r="Z7"/>
  <c r="Z9"/>
  <c r="Z6"/>
  <c r="Z8"/>
  <c r="Z10"/>
  <c r="Z3"/>
  <c r="O9"/>
  <c r="D13"/>
  <c r="E13" s="1"/>
  <c r="F13" s="1"/>
  <c r="G13" s="1"/>
  <c r="H13" s="1"/>
  <c r="I13" s="1"/>
  <c r="J13" s="1"/>
  <c r="K13" s="1"/>
  <c r="L13" s="1"/>
  <c r="M13" s="1"/>
  <c r="N13" s="1"/>
  <c r="Z12" l="1"/>
</calcChain>
</file>

<file path=xl/comments1.xml><?xml version="1.0" encoding="utf-8"?>
<comments xmlns="http://schemas.openxmlformats.org/spreadsheetml/2006/main">
  <authors>
    <author>Ashish</author>
  </authors>
  <commentList>
    <comment ref="A1" authorId="0">
      <text>
        <r>
          <rPr>
            <b/>
            <sz val="8"/>
            <color indexed="81"/>
            <rFont val="Tahoma"/>
            <family val="2"/>
          </rPr>
          <t>Ashish:</t>
        </r>
        <r>
          <rPr>
            <sz val="8"/>
            <color indexed="81"/>
            <rFont val="Tahoma"/>
            <family val="2"/>
          </rPr>
          <t xml:space="preserve">
I started creating this model because I was having trouble with the binary constraint.  Here the decision variable is the venue played each week (a number between 1 and 9).  This one is also not running properly.  Perhaps because of the countif function used in columns X &amp; Y</t>
        </r>
      </text>
    </comment>
    <comment ref="A7" authorId="0">
      <text>
        <r>
          <rPr>
            <b/>
            <sz val="8"/>
            <color indexed="81"/>
            <rFont val="Tahoma"/>
            <family val="2"/>
          </rPr>
          <t>Ashish:</t>
        </r>
        <r>
          <rPr>
            <sz val="8"/>
            <color indexed="81"/>
            <rFont val="Tahoma"/>
            <family val="2"/>
          </rPr>
          <t xml:space="preserve">
Revenues are made after the show is played (assume after 1 week)
</t>
        </r>
      </text>
    </comment>
    <comment ref="A8" authorId="0">
      <text>
        <r>
          <rPr>
            <b/>
            <sz val="8"/>
            <color indexed="81"/>
            <rFont val="Tahoma"/>
            <family val="2"/>
          </rPr>
          <t>Ashish:</t>
        </r>
        <r>
          <rPr>
            <sz val="8"/>
            <color indexed="81"/>
            <rFont val="Tahoma"/>
            <family val="2"/>
          </rPr>
          <t xml:space="preserve">
Expenses are paid before each show
</t>
        </r>
      </text>
    </comment>
    <comment ref="A13" authorId="0">
      <text>
        <r>
          <rPr>
            <b/>
            <sz val="8"/>
            <color indexed="81"/>
            <rFont val="Tahoma"/>
            <family val="2"/>
          </rPr>
          <t>Ashish:</t>
        </r>
        <r>
          <rPr>
            <sz val="8"/>
            <color indexed="81"/>
            <rFont val="Tahoma"/>
            <family val="2"/>
          </rPr>
          <t xml:space="preserve">
Difference between cash flows and profits are a result of timing difference between rev and expenses</t>
        </r>
      </text>
    </comment>
    <comment ref="C17" authorId="0">
      <text>
        <r>
          <rPr>
            <b/>
            <sz val="8"/>
            <color indexed="81"/>
            <rFont val="Tahoma"/>
            <family val="2"/>
          </rPr>
          <t>Ashish:</t>
        </r>
        <r>
          <rPr>
            <sz val="8"/>
            <color indexed="81"/>
            <rFont val="Tahoma"/>
            <family val="2"/>
          </rPr>
          <t xml:space="preserve">
Decision variable - should be either 0 or 1</t>
        </r>
      </text>
    </comment>
  </commentList>
</comments>
</file>

<file path=xl/sharedStrings.xml><?xml version="1.0" encoding="utf-8"?>
<sst xmlns="http://schemas.openxmlformats.org/spreadsheetml/2006/main" count="55" uniqueCount="29">
  <si>
    <t>Week #</t>
  </si>
  <si>
    <t>Expenses</t>
  </si>
  <si>
    <t>Revenue</t>
  </si>
  <si>
    <t>Constraints</t>
  </si>
  <si>
    <t>Cash Flows</t>
  </si>
  <si>
    <t>Profit</t>
  </si>
  <si>
    <t>Income Statement</t>
  </si>
  <si>
    <t>Venue</t>
  </si>
  <si>
    <t>Initial Attend.</t>
  </si>
  <si>
    <t>Follow on Attend</t>
  </si>
  <si>
    <t>Total Attendence</t>
  </si>
  <si>
    <t>Initial Attend</t>
  </si>
  <si>
    <t>New Attend</t>
  </si>
  <si>
    <t>Exp</t>
  </si>
  <si>
    <t>Rev</t>
  </si>
  <si>
    <t xml:space="preserve">Cash Flows </t>
  </si>
  <si>
    <t>Total Shows</t>
  </si>
  <si>
    <t>&lt;- Total Profit</t>
  </si>
  <si>
    <t>Availability (0 = available; 1 = not available)</t>
  </si>
  <si>
    <t># Shows Played</t>
  </si>
  <si>
    <t>&gt;=</t>
  </si>
  <si>
    <t>&lt;- Min Profit</t>
  </si>
  <si>
    <t>Availabity * Venue</t>
  </si>
  <si>
    <t>Min Attend</t>
  </si>
  <si>
    <t>Req'd Attend</t>
  </si>
  <si>
    <t>Show Schedule (0 = didn't play; 1 = played)</t>
  </si>
  <si>
    <t>Cum New Attend</t>
  </si>
  <si>
    <t>Incr Attend</t>
  </si>
  <si>
    <t>Initial Cash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</si>
</sst>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1"/>
      <color indexed="8"/>
      <name val="Calibri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38">
    <border>
      <left/>
      <right/>
      <top/>
      <bottom/>
      <diagonal/>
    </border>
    <border>
      <left style="medium">
        <color theme="3" tint="0.39997558519241921"/>
      </left>
      <right/>
      <top style="medium">
        <color theme="3" tint="0.39997558519241921"/>
      </top>
      <bottom style="medium">
        <color theme="3" tint="0.39997558519241921"/>
      </bottom>
      <diagonal/>
    </border>
    <border>
      <left/>
      <right/>
      <top style="medium">
        <color theme="3" tint="0.39997558519241921"/>
      </top>
      <bottom style="medium">
        <color theme="3" tint="0.39997558519241921"/>
      </bottom>
      <diagonal/>
    </border>
    <border>
      <left/>
      <right style="medium">
        <color theme="3" tint="0.39997558519241921"/>
      </right>
      <top style="medium">
        <color theme="3" tint="0.39997558519241921"/>
      </top>
      <bottom style="medium">
        <color theme="3" tint="0.39997558519241921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/>
      <right style="medium">
        <color theme="1"/>
      </right>
      <top/>
      <bottom/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61">
    <xf numFmtId="0" fontId="0" fillId="0" borderId="0" xfId="0"/>
    <xf numFmtId="0" fontId="0" fillId="0" borderId="0" xfId="0" applyBorder="1"/>
    <xf numFmtId="0" fontId="0" fillId="2" borderId="0" xfId="0" applyFill="1" applyBorder="1"/>
    <xf numFmtId="0" fontId="0" fillId="0" borderId="0" xfId="0" applyFill="1" applyBorder="1"/>
    <xf numFmtId="0" fontId="2" fillId="0" borderId="0" xfId="0" applyFont="1" applyFill="1" applyBorder="1"/>
    <xf numFmtId="0" fontId="2" fillId="0" borderId="0" xfId="0" applyFont="1"/>
    <xf numFmtId="0" fontId="0" fillId="0" borderId="0" xfId="0" applyAlignment="1">
      <alignment wrapText="1"/>
    </xf>
    <xf numFmtId="0" fontId="0" fillId="3" borderId="0" xfId="0" applyFill="1" applyBorder="1" applyAlignment="1">
      <alignment wrapText="1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3" borderId="6" xfId="0" applyFill="1" applyBorder="1" applyAlignment="1">
      <alignment wrapText="1"/>
    </xf>
    <xf numFmtId="0" fontId="0" fillId="3" borderId="7" xfId="0" applyFill="1" applyBorder="1" applyAlignment="1">
      <alignment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0" xfId="0" quotePrefix="1"/>
    <xf numFmtId="0" fontId="2" fillId="0" borderId="0" xfId="0" applyFon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Fill="1" applyBorder="1" applyAlignment="1">
      <alignment wrapText="1"/>
    </xf>
    <xf numFmtId="0" fontId="0" fillId="0" borderId="0" xfId="0" applyFill="1"/>
    <xf numFmtId="0" fontId="0" fillId="3" borderId="22" xfId="0" applyFill="1" applyBorder="1" applyAlignment="1">
      <alignment wrapText="1"/>
    </xf>
    <xf numFmtId="0" fontId="0" fillId="3" borderId="23" xfId="0" applyFill="1" applyBorder="1" applyAlignment="1">
      <alignment wrapText="1"/>
    </xf>
    <xf numFmtId="0" fontId="0" fillId="0" borderId="25" xfId="0" applyBorder="1"/>
    <xf numFmtId="0" fontId="0" fillId="0" borderId="27" xfId="0" applyBorder="1"/>
    <xf numFmtId="0" fontId="0" fillId="0" borderId="28" xfId="0" applyBorder="1"/>
    <xf numFmtId="0" fontId="0" fillId="3" borderId="24" xfId="0" applyFill="1" applyBorder="1" applyAlignment="1">
      <alignment horizontal="center" wrapText="1"/>
    </xf>
    <xf numFmtId="0" fontId="0" fillId="0" borderId="26" xfId="0" applyFill="1" applyBorder="1"/>
    <xf numFmtId="0" fontId="0" fillId="0" borderId="29" xfId="0" applyFill="1" applyBorder="1"/>
    <xf numFmtId="0" fontId="0" fillId="0" borderId="30" xfId="0" applyFill="1" applyBorder="1"/>
    <xf numFmtId="0" fontId="0" fillId="0" borderId="31" xfId="0" applyFill="1" applyBorder="1"/>
    <xf numFmtId="0" fontId="0" fillId="0" borderId="32" xfId="0" applyFill="1" applyBorder="1"/>
    <xf numFmtId="0" fontId="0" fillId="0" borderId="33" xfId="0" applyFill="1" applyBorder="1"/>
    <xf numFmtId="0" fontId="0" fillId="0" borderId="34" xfId="0" applyFill="1" applyBorder="1"/>
    <xf numFmtId="0" fontId="0" fillId="0" borderId="35" xfId="0" applyFill="1" applyBorder="1"/>
    <xf numFmtId="0" fontId="0" fillId="0" borderId="36" xfId="0" applyFill="1" applyBorder="1"/>
    <xf numFmtId="0" fontId="0" fillId="0" borderId="37" xfId="0" applyFill="1" applyBorder="1"/>
    <xf numFmtId="164" fontId="6" fillId="0" borderId="28" xfId="1" applyNumberFormat="1" applyFont="1" applyBorder="1"/>
    <xf numFmtId="164" fontId="5" fillId="0" borderId="28" xfId="2" applyNumberFormat="1" applyBorder="1"/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9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164" fontId="0" fillId="0" borderId="0" xfId="0" applyNumberFormat="1" applyBorder="1"/>
    <xf numFmtId="164" fontId="6" fillId="0" borderId="0" xfId="1" applyNumberFormat="1" applyFont="1" applyBorder="1"/>
    <xf numFmtId="164" fontId="5" fillId="0" borderId="0" xfId="2" applyNumberFormat="1" applyBorder="1"/>
    <xf numFmtId="164" fontId="0" fillId="0" borderId="28" xfId="0" applyNumberFormat="1" applyBorder="1"/>
  </cellXfs>
  <cellStyles count="3">
    <cellStyle name="Comma" xfId="1" builtinId="3"/>
    <cellStyle name="Normal" xfId="0" builtinId="0"/>
    <cellStyle name="Normal_Analysis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44"/>
  <sheetViews>
    <sheetView tabSelected="1" zoomScaleNormal="100" workbookViewId="0"/>
  </sheetViews>
  <sheetFormatPr defaultRowHeight="15"/>
  <cols>
    <col min="1" max="1" width="10.140625" customWidth="1"/>
    <col min="2" max="2" width="5.85546875" customWidth="1"/>
    <col min="3" max="15" width="6.140625" customWidth="1"/>
    <col min="16" max="16" width="7" customWidth="1"/>
    <col min="17" max="17" width="11.85546875" customWidth="1"/>
    <col min="18" max="18" width="7.140625" customWidth="1"/>
    <col min="19" max="19" width="7.42578125" customWidth="1"/>
    <col min="20" max="20" width="7.28515625" customWidth="1"/>
    <col min="21" max="22" width="7" bestFit="1" customWidth="1"/>
    <col min="23" max="23" width="7.5703125" customWidth="1"/>
    <col min="25" max="25" width="11.5703125" customWidth="1"/>
  </cols>
  <sheetData>
    <row r="1" spans="1:26" ht="15.75" thickBot="1">
      <c r="C1" s="49" t="s">
        <v>0</v>
      </c>
      <c r="D1" s="50"/>
      <c r="E1" s="50"/>
      <c r="F1" s="50"/>
      <c r="G1" s="50"/>
      <c r="H1" s="50"/>
      <c r="I1" s="50"/>
      <c r="J1" s="50"/>
      <c r="K1" s="50"/>
      <c r="L1" s="50"/>
      <c r="M1" s="50"/>
      <c r="N1" s="51"/>
      <c r="O1" s="8"/>
      <c r="P1" s="8"/>
      <c r="S1" s="52" t="s">
        <v>3</v>
      </c>
      <c r="T1" s="53"/>
      <c r="U1" s="53"/>
      <c r="V1" s="53"/>
      <c r="W1" s="53"/>
      <c r="X1" s="54" t="s">
        <v>19</v>
      </c>
      <c r="Y1" s="55"/>
      <c r="Z1" s="56"/>
    </row>
    <row r="2" spans="1:26" s="6" customFormat="1" ht="32.25" customHeight="1" thickBot="1">
      <c r="A2" s="7" t="s">
        <v>0</v>
      </c>
      <c r="B2" s="7"/>
      <c r="C2" s="7">
        <v>1</v>
      </c>
      <c r="D2" s="7">
        <v>2</v>
      </c>
      <c r="E2" s="7">
        <v>3</v>
      </c>
      <c r="F2" s="7">
        <v>4</v>
      </c>
      <c r="G2" s="7">
        <v>5</v>
      </c>
      <c r="H2" s="7">
        <v>6</v>
      </c>
      <c r="I2" s="7">
        <v>7</v>
      </c>
      <c r="J2" s="7">
        <v>8</v>
      </c>
      <c r="K2" s="7">
        <v>9</v>
      </c>
      <c r="L2" s="7">
        <v>10</v>
      </c>
      <c r="M2" s="7">
        <v>11</v>
      </c>
      <c r="N2" s="7">
        <v>12</v>
      </c>
      <c r="O2" s="29"/>
      <c r="P2" s="29"/>
      <c r="R2" s="31" t="s">
        <v>7</v>
      </c>
      <c r="S2" s="32" t="s">
        <v>11</v>
      </c>
      <c r="T2" s="32" t="s">
        <v>27</v>
      </c>
      <c r="U2" s="32" t="s">
        <v>13</v>
      </c>
      <c r="V2" s="32" t="s">
        <v>14</v>
      </c>
      <c r="W2" s="36" t="s">
        <v>23</v>
      </c>
      <c r="X2" s="14" t="s">
        <v>8</v>
      </c>
      <c r="Y2" s="14" t="s">
        <v>9</v>
      </c>
      <c r="Z2" s="15" t="s">
        <v>16</v>
      </c>
    </row>
    <row r="3" spans="1:26" ht="15.75" thickBot="1">
      <c r="A3" s="1" t="s">
        <v>7</v>
      </c>
      <c r="B3" s="1"/>
      <c r="C3" s="10">
        <v>1</v>
      </c>
      <c r="D3" s="11">
        <v>1</v>
      </c>
      <c r="E3" s="11">
        <v>2</v>
      </c>
      <c r="F3" s="11">
        <v>4</v>
      </c>
      <c r="G3" s="11">
        <v>4</v>
      </c>
      <c r="H3" s="11">
        <v>3</v>
      </c>
      <c r="I3" s="11">
        <v>4</v>
      </c>
      <c r="J3" s="11">
        <v>6</v>
      </c>
      <c r="K3" s="11">
        <v>7</v>
      </c>
      <c r="L3" s="11">
        <v>8</v>
      </c>
      <c r="M3" s="11">
        <v>5</v>
      </c>
      <c r="N3" s="12">
        <v>9</v>
      </c>
      <c r="O3" s="1"/>
      <c r="P3" s="1"/>
      <c r="R3" s="33">
        <v>1</v>
      </c>
      <c r="S3" s="58">
        <v>40</v>
      </c>
      <c r="T3" s="59">
        <v>4</v>
      </c>
      <c r="U3" s="1">
        <f>200</f>
        <v>200</v>
      </c>
      <c r="V3" s="57">
        <f>S3*10*100%</f>
        <v>400</v>
      </c>
      <c r="W3" s="37">
        <v>0</v>
      </c>
      <c r="X3" s="1">
        <f t="shared" ref="X3:X11" ca="1" si="0">MIN(1,COUNTIF($C$26:$N$26,R3))</f>
        <v>1</v>
      </c>
      <c r="Y3" s="1">
        <f t="shared" ref="Y3:Y11" ca="1" si="1">MAX(COUNTIF($C$26:$N$26,R3)-1,0)</f>
        <v>1</v>
      </c>
      <c r="Z3" s="16">
        <f ca="1">SUM(X3:Y3)</f>
        <v>2</v>
      </c>
    </row>
    <row r="4" spans="1:26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R4" s="33">
        <v>2</v>
      </c>
      <c r="S4" s="58">
        <v>83</v>
      </c>
      <c r="T4" s="59">
        <v>30</v>
      </c>
      <c r="U4" s="1">
        <v>250</v>
      </c>
      <c r="V4" s="57">
        <f>S4*10*50%</f>
        <v>415</v>
      </c>
      <c r="W4" s="37">
        <f>S3</f>
        <v>40</v>
      </c>
      <c r="X4" s="1">
        <f t="shared" ca="1" si="0"/>
        <v>1</v>
      </c>
      <c r="Y4" s="1">
        <f t="shared" ca="1" si="1"/>
        <v>0</v>
      </c>
      <c r="Z4" s="16">
        <f t="shared" ref="Z4:Z10" ca="1" si="2">SUM(X4:Y4)</f>
        <v>1</v>
      </c>
    </row>
    <row r="5" spans="1:26">
      <c r="A5" s="3"/>
      <c r="B5" s="3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R5" s="33">
        <v>3</v>
      </c>
      <c r="S5" s="58">
        <v>69</v>
      </c>
      <c r="T5" s="59">
        <v>25</v>
      </c>
      <c r="U5" s="1">
        <v>250</v>
      </c>
      <c r="V5" s="57">
        <f>S5*10*50%</f>
        <v>345</v>
      </c>
      <c r="W5" s="37">
        <f t="shared" ref="W5:W11" si="3">S4</f>
        <v>83</v>
      </c>
      <c r="X5" s="1">
        <f t="shared" ca="1" si="0"/>
        <v>1</v>
      </c>
      <c r="Y5" s="1">
        <f t="shared" ca="1" si="1"/>
        <v>0</v>
      </c>
      <c r="Z5" s="16">
        <f t="shared" ca="1" si="2"/>
        <v>1</v>
      </c>
    </row>
    <row r="6" spans="1:26">
      <c r="A6" s="4" t="s">
        <v>6</v>
      </c>
      <c r="B6" s="3"/>
      <c r="R6" s="33">
        <v>4</v>
      </c>
      <c r="S6" s="58">
        <v>180</v>
      </c>
      <c r="T6" s="59">
        <v>54</v>
      </c>
      <c r="U6" s="1">
        <v>250</v>
      </c>
      <c r="V6" s="57">
        <f>S6*10*30%</f>
        <v>540</v>
      </c>
      <c r="W6" s="37">
        <f t="shared" si="3"/>
        <v>69</v>
      </c>
      <c r="X6" s="1">
        <f t="shared" ca="1" si="0"/>
        <v>1</v>
      </c>
      <c r="Y6" s="1">
        <f t="shared" ca="1" si="1"/>
        <v>2</v>
      </c>
      <c r="Z6" s="16">
        <f t="shared" ca="1" si="2"/>
        <v>3</v>
      </c>
    </row>
    <row r="7" spans="1:26">
      <c r="A7" t="s">
        <v>2</v>
      </c>
      <c r="C7">
        <f>VLOOKUP(C$3,$R$3:$V$11,5)</f>
        <v>400</v>
      </c>
      <c r="D7">
        <f t="shared" ref="D7:N7" si="4">VLOOKUP(D3,$R$3:$V$11,5)</f>
        <v>400</v>
      </c>
      <c r="E7">
        <f t="shared" si="4"/>
        <v>415</v>
      </c>
      <c r="F7">
        <f t="shared" si="4"/>
        <v>540</v>
      </c>
      <c r="G7">
        <f t="shared" si="4"/>
        <v>540</v>
      </c>
      <c r="H7">
        <f t="shared" si="4"/>
        <v>345</v>
      </c>
      <c r="I7">
        <f t="shared" si="4"/>
        <v>540</v>
      </c>
      <c r="J7">
        <f t="shared" si="4"/>
        <v>1039.5</v>
      </c>
      <c r="K7">
        <f t="shared" si="4"/>
        <v>224</v>
      </c>
      <c r="L7">
        <f t="shared" si="4"/>
        <v>420</v>
      </c>
      <c r="M7">
        <f t="shared" si="4"/>
        <v>808.5</v>
      </c>
      <c r="N7">
        <f t="shared" si="4"/>
        <v>217.6</v>
      </c>
      <c r="R7" s="33">
        <v>5</v>
      </c>
      <c r="S7" s="58">
        <v>269.5</v>
      </c>
      <c r="T7" s="59">
        <v>68</v>
      </c>
      <c r="U7" s="1">
        <v>250</v>
      </c>
      <c r="V7" s="57">
        <f>S7*10*30%</f>
        <v>808.5</v>
      </c>
      <c r="W7" s="37">
        <f t="shared" si="3"/>
        <v>180</v>
      </c>
      <c r="X7" s="1">
        <f t="shared" ca="1" si="0"/>
        <v>1</v>
      </c>
      <c r="Y7" s="1">
        <f t="shared" ca="1" si="1"/>
        <v>0</v>
      </c>
      <c r="Z7" s="16">
        <f t="shared" ca="1" si="2"/>
        <v>1</v>
      </c>
    </row>
    <row r="8" spans="1:26">
      <c r="A8" t="s">
        <v>1</v>
      </c>
      <c r="C8">
        <f t="shared" ref="C8:N8" si="5">VLOOKUP(C$3,$R$3:$V$11,4)</f>
        <v>200</v>
      </c>
      <c r="D8">
        <f t="shared" si="5"/>
        <v>200</v>
      </c>
      <c r="E8">
        <f t="shared" si="5"/>
        <v>250</v>
      </c>
      <c r="F8">
        <f t="shared" si="5"/>
        <v>250</v>
      </c>
      <c r="G8">
        <f t="shared" si="5"/>
        <v>250</v>
      </c>
      <c r="H8">
        <f t="shared" si="5"/>
        <v>250</v>
      </c>
      <c r="I8">
        <f t="shared" si="5"/>
        <v>250</v>
      </c>
      <c r="J8">
        <f t="shared" si="5"/>
        <v>300</v>
      </c>
      <c r="K8">
        <f t="shared" si="5"/>
        <v>400</v>
      </c>
      <c r="L8">
        <f t="shared" si="5"/>
        <v>500</v>
      </c>
      <c r="M8">
        <f t="shared" si="5"/>
        <v>250</v>
      </c>
      <c r="N8">
        <f t="shared" si="5"/>
        <v>700</v>
      </c>
      <c r="R8" s="33">
        <v>6</v>
      </c>
      <c r="S8" s="58">
        <v>346.5</v>
      </c>
      <c r="T8" s="59">
        <v>35</v>
      </c>
      <c r="U8" s="1">
        <v>300</v>
      </c>
      <c r="V8" s="57">
        <f>S8*10*30%</f>
        <v>1039.5</v>
      </c>
      <c r="W8" s="37">
        <f t="shared" si="3"/>
        <v>269.5</v>
      </c>
      <c r="X8" s="1">
        <f t="shared" ca="1" si="0"/>
        <v>1</v>
      </c>
      <c r="Y8" s="1">
        <f t="shared" ca="1" si="1"/>
        <v>0</v>
      </c>
      <c r="Z8" s="16">
        <f t="shared" ca="1" si="2"/>
        <v>1</v>
      </c>
    </row>
    <row r="9" spans="1:26">
      <c r="A9" t="s">
        <v>5</v>
      </c>
      <c r="C9">
        <f>C7-C8</f>
        <v>200</v>
      </c>
      <c r="D9">
        <f t="shared" ref="D9:N9" si="6">D7-D8</f>
        <v>200</v>
      </c>
      <c r="E9">
        <f t="shared" si="6"/>
        <v>165</v>
      </c>
      <c r="F9">
        <f t="shared" si="6"/>
        <v>290</v>
      </c>
      <c r="G9">
        <f t="shared" si="6"/>
        <v>290</v>
      </c>
      <c r="H9">
        <f t="shared" si="6"/>
        <v>95</v>
      </c>
      <c r="I9">
        <f t="shared" si="6"/>
        <v>290</v>
      </c>
      <c r="J9">
        <f t="shared" si="6"/>
        <v>739.5</v>
      </c>
      <c r="K9">
        <f t="shared" si="6"/>
        <v>-176</v>
      </c>
      <c r="L9">
        <f t="shared" si="6"/>
        <v>-80</v>
      </c>
      <c r="M9">
        <f t="shared" si="6"/>
        <v>558.5</v>
      </c>
      <c r="N9">
        <f t="shared" si="6"/>
        <v>-482.4</v>
      </c>
      <c r="O9">
        <f>SUM(C9:N9)</f>
        <v>2089.6</v>
      </c>
      <c r="P9" s="19" t="s">
        <v>17</v>
      </c>
      <c r="R9" s="33">
        <v>7</v>
      </c>
      <c r="S9" s="58">
        <v>448</v>
      </c>
      <c r="T9" s="59">
        <v>23</v>
      </c>
      <c r="U9" s="1">
        <v>400</v>
      </c>
      <c r="V9" s="57">
        <f>S9*10*5%</f>
        <v>224</v>
      </c>
      <c r="W9" s="37">
        <f t="shared" si="3"/>
        <v>346.5</v>
      </c>
      <c r="X9" s="1">
        <f t="shared" ca="1" si="0"/>
        <v>1</v>
      </c>
      <c r="Y9" s="1">
        <f t="shared" ca="1" si="1"/>
        <v>0</v>
      </c>
      <c r="Z9" s="16">
        <f t="shared" ca="1" si="2"/>
        <v>1</v>
      </c>
    </row>
    <row r="10" spans="1:26">
      <c r="O10" s="9" t="s">
        <v>20</v>
      </c>
      <c r="P10" s="9"/>
      <c r="R10" s="33">
        <v>8</v>
      </c>
      <c r="S10" s="58">
        <v>840</v>
      </c>
      <c r="T10" s="59">
        <v>14</v>
      </c>
      <c r="U10" s="1">
        <v>500</v>
      </c>
      <c r="V10" s="57">
        <f>S10*10*5%</f>
        <v>420</v>
      </c>
      <c r="W10" s="37">
        <f t="shared" si="3"/>
        <v>448</v>
      </c>
      <c r="X10" s="1">
        <f t="shared" ca="1" si="0"/>
        <v>1</v>
      </c>
      <c r="Y10" s="1">
        <f t="shared" ca="1" si="1"/>
        <v>0</v>
      </c>
      <c r="Z10" s="16">
        <f t="shared" ca="1" si="2"/>
        <v>1</v>
      </c>
    </row>
    <row r="11" spans="1:26" ht="15.75" thickBot="1">
      <c r="O11">
        <v>0</v>
      </c>
      <c r="P11" s="19" t="s">
        <v>21</v>
      </c>
      <c r="R11" s="34">
        <v>9</v>
      </c>
      <c r="S11" s="47">
        <v>2176</v>
      </c>
      <c r="T11" s="48">
        <v>37</v>
      </c>
      <c r="U11" s="35">
        <v>700</v>
      </c>
      <c r="V11" s="60">
        <f>S11*10*1%</f>
        <v>217.6</v>
      </c>
      <c r="W11" s="38">
        <f t="shared" si="3"/>
        <v>840</v>
      </c>
      <c r="X11" s="17">
        <f t="shared" ca="1" si="0"/>
        <v>1</v>
      </c>
      <c r="Y11" s="17">
        <f t="shared" ca="1" si="1"/>
        <v>0</v>
      </c>
      <c r="Z11" s="18">
        <f ca="1">SUM(X11:Y11)</f>
        <v>1</v>
      </c>
    </row>
    <row r="12" spans="1:26" ht="15.75" thickBot="1">
      <c r="A12" s="5" t="s">
        <v>4</v>
      </c>
      <c r="B12" t="s">
        <v>28</v>
      </c>
      <c r="Z12">
        <f ca="1">SUM(Z3:Z11)</f>
        <v>12</v>
      </c>
    </row>
    <row r="13" spans="1:26" ht="15.75" thickBot="1">
      <c r="A13" t="s">
        <v>15</v>
      </c>
      <c r="B13">
        <v>200</v>
      </c>
      <c r="C13">
        <f>B13-C8+B7</f>
        <v>0</v>
      </c>
      <c r="D13">
        <f t="shared" ref="C13:N13" si="7">C13-D8+C7</f>
        <v>200</v>
      </c>
      <c r="E13">
        <f t="shared" si="7"/>
        <v>350</v>
      </c>
      <c r="F13">
        <f t="shared" si="7"/>
        <v>515</v>
      </c>
      <c r="G13">
        <f t="shared" si="7"/>
        <v>805</v>
      </c>
      <c r="H13">
        <f t="shared" si="7"/>
        <v>1095</v>
      </c>
      <c r="I13">
        <f t="shared" si="7"/>
        <v>1190</v>
      </c>
      <c r="J13">
        <f t="shared" si="7"/>
        <v>1430</v>
      </c>
      <c r="K13">
        <f t="shared" si="7"/>
        <v>2069.5</v>
      </c>
      <c r="L13">
        <f t="shared" si="7"/>
        <v>1793.5</v>
      </c>
      <c r="M13">
        <f t="shared" si="7"/>
        <v>1963.5</v>
      </c>
      <c r="N13">
        <f t="shared" si="7"/>
        <v>2072</v>
      </c>
      <c r="W13" t="s">
        <v>10</v>
      </c>
      <c r="Y13" s="13">
        <f ca="1">SUMPRODUCT(S3:T11,X3:Y11)</f>
        <v>4564</v>
      </c>
    </row>
    <row r="15" spans="1:26">
      <c r="A15" s="5" t="s">
        <v>18</v>
      </c>
    </row>
    <row r="16" spans="1:26">
      <c r="A16" s="2"/>
      <c r="B16" s="2"/>
      <c r="C16" s="2">
        <v>1</v>
      </c>
      <c r="D16" s="2">
        <v>2</v>
      </c>
      <c r="E16" s="2">
        <v>3</v>
      </c>
      <c r="F16" s="2">
        <v>4</v>
      </c>
      <c r="G16" s="2">
        <v>5</v>
      </c>
      <c r="H16" s="2">
        <v>6</v>
      </c>
      <c r="I16" s="2">
        <v>7</v>
      </c>
      <c r="J16" s="2">
        <v>8</v>
      </c>
      <c r="K16" s="2">
        <v>9</v>
      </c>
      <c r="L16" s="2">
        <v>10</v>
      </c>
      <c r="M16" s="2">
        <v>11</v>
      </c>
      <c r="N16" s="2">
        <v>12</v>
      </c>
    </row>
    <row r="17" spans="1:21">
      <c r="A17" s="1">
        <v>1</v>
      </c>
      <c r="B17" s="1"/>
      <c r="C17" s="21">
        <v>1</v>
      </c>
      <c r="D17" s="22">
        <v>1</v>
      </c>
      <c r="E17" s="22">
        <v>1</v>
      </c>
      <c r="F17" s="22">
        <v>1</v>
      </c>
      <c r="G17" s="22">
        <v>1</v>
      </c>
      <c r="H17" s="22">
        <v>1</v>
      </c>
      <c r="I17" s="22">
        <v>1</v>
      </c>
      <c r="J17" s="22">
        <v>1</v>
      </c>
      <c r="K17" s="22">
        <v>1</v>
      </c>
      <c r="L17" s="22">
        <v>1</v>
      </c>
      <c r="M17" s="22">
        <v>1</v>
      </c>
      <c r="N17" s="23">
        <v>1</v>
      </c>
    </row>
    <row r="18" spans="1:21">
      <c r="A18" s="1">
        <v>2</v>
      </c>
      <c r="B18" s="1"/>
      <c r="C18" s="24">
        <v>1</v>
      </c>
      <c r="D18" s="1">
        <v>0</v>
      </c>
      <c r="E18" s="1">
        <v>1</v>
      </c>
      <c r="F18" s="1">
        <v>0</v>
      </c>
      <c r="G18" s="1">
        <v>1</v>
      </c>
      <c r="H18" s="1">
        <v>1</v>
      </c>
      <c r="I18" s="1">
        <v>0</v>
      </c>
      <c r="J18" s="1">
        <v>0</v>
      </c>
      <c r="K18" s="1">
        <v>1</v>
      </c>
      <c r="L18" s="1">
        <v>0</v>
      </c>
      <c r="M18" s="1">
        <v>0</v>
      </c>
      <c r="N18" s="25">
        <v>0</v>
      </c>
    </row>
    <row r="19" spans="1:21">
      <c r="A19" s="1">
        <v>3</v>
      </c>
      <c r="B19" s="1"/>
      <c r="C19" s="24">
        <v>1</v>
      </c>
      <c r="D19" s="1">
        <v>1</v>
      </c>
      <c r="E19" s="1">
        <v>1</v>
      </c>
      <c r="F19" s="1">
        <v>1</v>
      </c>
      <c r="G19" s="1">
        <v>1</v>
      </c>
      <c r="H19" s="1">
        <v>1</v>
      </c>
      <c r="I19" s="1">
        <v>1</v>
      </c>
      <c r="J19" s="1">
        <v>1</v>
      </c>
      <c r="K19" s="1">
        <v>1</v>
      </c>
      <c r="L19" s="1">
        <v>1</v>
      </c>
      <c r="M19" s="1">
        <v>1</v>
      </c>
      <c r="N19" s="25">
        <v>1</v>
      </c>
    </row>
    <row r="20" spans="1:21">
      <c r="A20" s="1">
        <v>4</v>
      </c>
      <c r="B20" s="1"/>
      <c r="C20" s="24">
        <v>0</v>
      </c>
      <c r="D20" s="1">
        <v>1</v>
      </c>
      <c r="E20" s="1">
        <v>1</v>
      </c>
      <c r="F20" s="1">
        <v>1</v>
      </c>
      <c r="G20" s="1">
        <v>1</v>
      </c>
      <c r="H20" s="1">
        <v>1</v>
      </c>
      <c r="I20" s="1">
        <v>1</v>
      </c>
      <c r="J20" s="1">
        <v>1</v>
      </c>
      <c r="K20" s="1">
        <v>1</v>
      </c>
      <c r="L20" s="1">
        <v>1</v>
      </c>
      <c r="M20" s="1">
        <v>1</v>
      </c>
      <c r="N20" s="25">
        <v>1</v>
      </c>
    </row>
    <row r="21" spans="1:21">
      <c r="A21" s="1">
        <v>5</v>
      </c>
      <c r="B21" s="1"/>
      <c r="C21" s="24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1</v>
      </c>
      <c r="N21" s="25">
        <v>1</v>
      </c>
    </row>
    <row r="22" spans="1:21">
      <c r="A22" s="1">
        <v>6</v>
      </c>
      <c r="B22" s="1"/>
      <c r="C22" s="24">
        <v>1</v>
      </c>
      <c r="D22" s="1">
        <v>1</v>
      </c>
      <c r="E22" s="1">
        <v>1</v>
      </c>
      <c r="F22" s="1">
        <v>1</v>
      </c>
      <c r="G22" s="3">
        <v>0</v>
      </c>
      <c r="H22" s="1">
        <v>1</v>
      </c>
      <c r="I22" s="1">
        <v>1</v>
      </c>
      <c r="J22" s="1">
        <v>1</v>
      </c>
      <c r="K22" s="1">
        <v>1</v>
      </c>
      <c r="L22" s="1">
        <v>1</v>
      </c>
      <c r="M22" s="1">
        <v>1</v>
      </c>
      <c r="N22" s="25">
        <v>1</v>
      </c>
    </row>
    <row r="23" spans="1:21">
      <c r="A23" s="1">
        <v>7</v>
      </c>
      <c r="B23" s="1"/>
      <c r="C23" s="24">
        <v>1</v>
      </c>
      <c r="D23" s="1">
        <v>0</v>
      </c>
      <c r="E23" s="1">
        <v>1</v>
      </c>
      <c r="F23" s="1">
        <v>1</v>
      </c>
      <c r="G23" s="1">
        <v>1</v>
      </c>
      <c r="H23" s="1">
        <v>1</v>
      </c>
      <c r="I23" s="1">
        <v>1</v>
      </c>
      <c r="J23" s="1">
        <v>1</v>
      </c>
      <c r="K23" s="1">
        <v>1</v>
      </c>
      <c r="L23" s="1">
        <v>1</v>
      </c>
      <c r="M23" s="1">
        <v>1</v>
      </c>
      <c r="N23" s="25">
        <v>1</v>
      </c>
    </row>
    <row r="24" spans="1:21">
      <c r="A24" s="1">
        <v>8</v>
      </c>
      <c r="B24" s="1"/>
      <c r="C24" s="24">
        <v>1</v>
      </c>
      <c r="D24" s="1">
        <v>1</v>
      </c>
      <c r="E24" s="1">
        <v>1</v>
      </c>
      <c r="F24" s="1">
        <v>1</v>
      </c>
      <c r="G24" s="1">
        <v>1</v>
      </c>
      <c r="H24" s="1">
        <v>1</v>
      </c>
      <c r="I24" s="1">
        <v>1</v>
      </c>
      <c r="J24" s="1">
        <v>1</v>
      </c>
      <c r="K24" s="1">
        <v>1</v>
      </c>
      <c r="L24" s="1">
        <v>1</v>
      </c>
      <c r="M24" s="1">
        <v>1</v>
      </c>
      <c r="N24" s="25">
        <v>1</v>
      </c>
    </row>
    <row r="25" spans="1:21">
      <c r="A25" s="1">
        <v>9</v>
      </c>
      <c r="B25" s="1"/>
      <c r="C25" s="26">
        <v>1</v>
      </c>
      <c r="D25" s="27">
        <v>1</v>
      </c>
      <c r="E25" s="27">
        <v>1</v>
      </c>
      <c r="F25" s="27">
        <v>1</v>
      </c>
      <c r="G25" s="27">
        <v>1</v>
      </c>
      <c r="H25" s="27">
        <v>1</v>
      </c>
      <c r="I25" s="27">
        <v>1</v>
      </c>
      <c r="J25" s="27">
        <v>1</v>
      </c>
      <c r="K25" s="27">
        <v>1</v>
      </c>
      <c r="L25" s="27">
        <v>1</v>
      </c>
      <c r="M25" s="27">
        <v>1</v>
      </c>
      <c r="N25" s="28">
        <v>1</v>
      </c>
    </row>
    <row r="26" spans="1:21">
      <c r="A26" s="20" t="s">
        <v>22</v>
      </c>
      <c r="B26" s="1"/>
      <c r="C26" s="1">
        <f t="shared" ref="C26:N26" ca="1" si="8">OFFSET($B$16,C3,C16)*C3</f>
        <v>1</v>
      </c>
      <c r="D26" s="1">
        <f t="shared" ca="1" si="8"/>
        <v>1</v>
      </c>
      <c r="E26" s="1">
        <f t="shared" ca="1" si="8"/>
        <v>2</v>
      </c>
      <c r="F26" s="1">
        <f t="shared" ca="1" si="8"/>
        <v>4</v>
      </c>
      <c r="G26" s="1">
        <f t="shared" ca="1" si="8"/>
        <v>4</v>
      </c>
      <c r="H26" s="1">
        <f t="shared" ca="1" si="8"/>
        <v>3</v>
      </c>
      <c r="I26" s="1">
        <f t="shared" ca="1" si="8"/>
        <v>4</v>
      </c>
      <c r="J26" s="1">
        <f t="shared" ca="1" si="8"/>
        <v>6</v>
      </c>
      <c r="K26" s="1">
        <f t="shared" ca="1" si="8"/>
        <v>7</v>
      </c>
      <c r="L26" s="1">
        <f t="shared" ca="1" si="8"/>
        <v>8</v>
      </c>
      <c r="M26" s="1">
        <f t="shared" ca="1" si="8"/>
        <v>5</v>
      </c>
      <c r="N26" s="1">
        <f t="shared" ca="1" si="8"/>
        <v>9</v>
      </c>
    </row>
    <row r="27" spans="1:21">
      <c r="A27" s="20"/>
      <c r="B27" s="1"/>
      <c r="C27" s="9" t="s">
        <v>20</v>
      </c>
      <c r="D27" s="9" t="s">
        <v>20</v>
      </c>
      <c r="E27" s="9" t="s">
        <v>20</v>
      </c>
      <c r="F27" s="9" t="s">
        <v>20</v>
      </c>
      <c r="G27" s="9" t="s">
        <v>20</v>
      </c>
      <c r="H27" s="9" t="s">
        <v>20</v>
      </c>
      <c r="I27" s="9" t="s">
        <v>20</v>
      </c>
      <c r="J27" s="9" t="s">
        <v>20</v>
      </c>
      <c r="K27" s="9" t="s">
        <v>20</v>
      </c>
      <c r="L27" s="9" t="s">
        <v>20</v>
      </c>
      <c r="M27" s="9" t="s">
        <v>20</v>
      </c>
      <c r="N27" s="9" t="s">
        <v>20</v>
      </c>
    </row>
    <row r="28" spans="1:21">
      <c r="A28" s="20"/>
      <c r="B28" s="1"/>
      <c r="C28" s="3">
        <v>1</v>
      </c>
      <c r="D28" s="3">
        <v>1</v>
      </c>
      <c r="E28" s="3">
        <v>1</v>
      </c>
      <c r="F28" s="3">
        <v>1</v>
      </c>
      <c r="G28" s="3">
        <v>1</v>
      </c>
      <c r="H28" s="3">
        <v>1</v>
      </c>
      <c r="I28" s="3">
        <v>1</v>
      </c>
      <c r="J28" s="3">
        <v>1</v>
      </c>
      <c r="K28" s="3">
        <v>1</v>
      </c>
      <c r="L28" s="3">
        <v>1</v>
      </c>
      <c r="M28" s="3">
        <v>1</v>
      </c>
      <c r="N28" s="3">
        <v>1</v>
      </c>
    </row>
    <row r="29" spans="1:2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21">
      <c r="A30" s="5" t="s">
        <v>25</v>
      </c>
      <c r="Q30" s="3"/>
      <c r="R30" s="3"/>
      <c r="S30" s="3"/>
      <c r="T30" s="3"/>
      <c r="U30" s="3"/>
    </row>
    <row r="31" spans="1:21">
      <c r="A31" s="2"/>
      <c r="B31" s="2"/>
      <c r="C31" s="2">
        <v>1</v>
      </c>
      <c r="D31" s="2">
        <v>2</v>
      </c>
      <c r="E31" s="2">
        <v>3</v>
      </c>
      <c r="F31" s="2">
        <v>4</v>
      </c>
      <c r="G31" s="2">
        <v>5</v>
      </c>
      <c r="H31" s="2">
        <v>6</v>
      </c>
      <c r="I31" s="2">
        <v>7</v>
      </c>
      <c r="J31" s="2">
        <v>8</v>
      </c>
      <c r="K31" s="2">
        <v>9</v>
      </c>
      <c r="L31" s="2">
        <v>10</v>
      </c>
      <c r="M31" s="2">
        <v>11</v>
      </c>
      <c r="N31" s="2">
        <v>12</v>
      </c>
      <c r="O31" s="3"/>
      <c r="Q31" s="3"/>
      <c r="R31" s="29"/>
      <c r="S31" s="29"/>
      <c r="T31" s="29"/>
      <c r="U31" s="3"/>
    </row>
    <row r="32" spans="1:21" s="30" customFormat="1">
      <c r="A32" s="1">
        <v>1</v>
      </c>
      <c r="B32" s="3"/>
      <c r="C32" s="39">
        <f>IF($A32=C$3,1,0)</f>
        <v>1</v>
      </c>
      <c r="D32" s="40">
        <f t="shared" ref="D32:N40" si="9">IF($A32=D$3,1,0)</f>
        <v>1</v>
      </c>
      <c r="E32" s="40">
        <f t="shared" si="9"/>
        <v>0</v>
      </c>
      <c r="F32" s="40">
        <f t="shared" si="9"/>
        <v>0</v>
      </c>
      <c r="G32" s="40">
        <f t="shared" si="9"/>
        <v>0</v>
      </c>
      <c r="H32" s="40">
        <f t="shared" si="9"/>
        <v>0</v>
      </c>
      <c r="I32" s="40">
        <f t="shared" si="9"/>
        <v>0</v>
      </c>
      <c r="J32" s="40">
        <f t="shared" si="9"/>
        <v>0</v>
      </c>
      <c r="K32" s="40">
        <f t="shared" si="9"/>
        <v>0</v>
      </c>
      <c r="L32" s="40">
        <f t="shared" si="9"/>
        <v>0</v>
      </c>
      <c r="M32" s="40">
        <f t="shared" si="9"/>
        <v>0</v>
      </c>
      <c r="N32" s="41">
        <f t="shared" si="9"/>
        <v>0</v>
      </c>
      <c r="O32" s="3"/>
      <c r="Q32" s="3"/>
      <c r="R32" s="3"/>
      <c r="S32" s="3"/>
      <c r="T32" s="3"/>
      <c r="U32" s="3"/>
    </row>
    <row r="33" spans="1:21" s="30" customFormat="1">
      <c r="A33" s="1">
        <v>2</v>
      </c>
      <c r="B33" s="3"/>
      <c r="C33" s="42">
        <f t="shared" ref="C33:C40" si="10">IF($A33=C$3,1,0)</f>
        <v>0</v>
      </c>
      <c r="D33" s="3">
        <f t="shared" si="9"/>
        <v>0</v>
      </c>
      <c r="E33" s="3">
        <f t="shared" si="9"/>
        <v>1</v>
      </c>
      <c r="F33" s="3">
        <f t="shared" si="9"/>
        <v>0</v>
      </c>
      <c r="G33" s="3">
        <f t="shared" si="9"/>
        <v>0</v>
      </c>
      <c r="H33" s="3">
        <f t="shared" si="9"/>
        <v>0</v>
      </c>
      <c r="I33" s="3">
        <f t="shared" si="9"/>
        <v>0</v>
      </c>
      <c r="J33" s="3">
        <f t="shared" si="9"/>
        <v>0</v>
      </c>
      <c r="K33" s="3">
        <f t="shared" si="9"/>
        <v>0</v>
      </c>
      <c r="L33" s="3">
        <f t="shared" si="9"/>
        <v>0</v>
      </c>
      <c r="M33" s="3">
        <f t="shared" si="9"/>
        <v>0</v>
      </c>
      <c r="N33" s="43">
        <f t="shared" si="9"/>
        <v>0</v>
      </c>
      <c r="O33" s="3"/>
      <c r="Q33" s="3"/>
      <c r="R33" s="3"/>
      <c r="S33" s="3"/>
      <c r="T33" s="3"/>
      <c r="U33" s="3"/>
    </row>
    <row r="34" spans="1:21" s="30" customFormat="1">
      <c r="A34" s="1">
        <v>3</v>
      </c>
      <c r="B34" s="3"/>
      <c r="C34" s="42">
        <f t="shared" si="10"/>
        <v>0</v>
      </c>
      <c r="D34" s="3">
        <f t="shared" si="9"/>
        <v>0</v>
      </c>
      <c r="E34" s="3">
        <f t="shared" si="9"/>
        <v>0</v>
      </c>
      <c r="F34" s="3">
        <f t="shared" si="9"/>
        <v>0</v>
      </c>
      <c r="G34" s="3">
        <f t="shared" si="9"/>
        <v>0</v>
      </c>
      <c r="H34" s="3">
        <f t="shared" si="9"/>
        <v>1</v>
      </c>
      <c r="I34" s="3">
        <f t="shared" si="9"/>
        <v>0</v>
      </c>
      <c r="J34" s="3">
        <f t="shared" si="9"/>
        <v>0</v>
      </c>
      <c r="K34" s="3">
        <f t="shared" si="9"/>
        <v>0</v>
      </c>
      <c r="L34" s="3">
        <f t="shared" si="9"/>
        <v>0</v>
      </c>
      <c r="M34" s="3">
        <f t="shared" si="9"/>
        <v>0</v>
      </c>
      <c r="N34" s="43">
        <f t="shared" si="9"/>
        <v>0</v>
      </c>
      <c r="O34" s="3"/>
      <c r="Q34" s="3"/>
      <c r="R34" s="3"/>
      <c r="S34" s="3"/>
      <c r="T34" s="3"/>
      <c r="U34" s="3"/>
    </row>
    <row r="35" spans="1:21" s="30" customFormat="1">
      <c r="A35" s="1">
        <v>4</v>
      </c>
      <c r="B35" s="3"/>
      <c r="C35" s="42">
        <f t="shared" si="10"/>
        <v>0</v>
      </c>
      <c r="D35" s="3">
        <f t="shared" si="9"/>
        <v>0</v>
      </c>
      <c r="E35" s="3">
        <f t="shared" si="9"/>
        <v>0</v>
      </c>
      <c r="F35" s="3">
        <f t="shared" si="9"/>
        <v>1</v>
      </c>
      <c r="G35" s="3">
        <f t="shared" si="9"/>
        <v>1</v>
      </c>
      <c r="H35" s="3">
        <f t="shared" si="9"/>
        <v>0</v>
      </c>
      <c r="I35" s="3">
        <f t="shared" si="9"/>
        <v>1</v>
      </c>
      <c r="J35" s="3">
        <f t="shared" si="9"/>
        <v>0</v>
      </c>
      <c r="K35" s="3">
        <f t="shared" si="9"/>
        <v>0</v>
      </c>
      <c r="L35" s="3">
        <f t="shared" si="9"/>
        <v>0</v>
      </c>
      <c r="M35" s="3">
        <f t="shared" si="9"/>
        <v>0</v>
      </c>
      <c r="N35" s="43">
        <f t="shared" si="9"/>
        <v>0</v>
      </c>
      <c r="O35" s="3"/>
      <c r="Q35" s="3"/>
      <c r="R35" s="3"/>
      <c r="S35" s="3"/>
      <c r="T35" s="3"/>
      <c r="U35" s="3"/>
    </row>
    <row r="36" spans="1:21" s="30" customFormat="1">
      <c r="A36" s="1">
        <v>5</v>
      </c>
      <c r="B36" s="3"/>
      <c r="C36" s="42">
        <f t="shared" si="10"/>
        <v>0</v>
      </c>
      <c r="D36" s="3">
        <f t="shared" si="9"/>
        <v>0</v>
      </c>
      <c r="E36" s="3">
        <f t="shared" si="9"/>
        <v>0</v>
      </c>
      <c r="F36" s="3">
        <f t="shared" si="9"/>
        <v>0</v>
      </c>
      <c r="G36" s="3">
        <f t="shared" si="9"/>
        <v>0</v>
      </c>
      <c r="H36" s="3">
        <f t="shared" si="9"/>
        <v>0</v>
      </c>
      <c r="I36" s="3">
        <f t="shared" si="9"/>
        <v>0</v>
      </c>
      <c r="J36" s="3">
        <f t="shared" si="9"/>
        <v>0</v>
      </c>
      <c r="K36" s="3">
        <f t="shared" si="9"/>
        <v>0</v>
      </c>
      <c r="L36" s="3">
        <f t="shared" si="9"/>
        <v>0</v>
      </c>
      <c r="M36" s="3">
        <f t="shared" si="9"/>
        <v>1</v>
      </c>
      <c r="N36" s="43">
        <f t="shared" si="9"/>
        <v>0</v>
      </c>
      <c r="O36" s="3"/>
      <c r="Q36" s="3"/>
      <c r="R36" s="3"/>
      <c r="S36" s="3"/>
      <c r="T36" s="3"/>
      <c r="U36" s="3"/>
    </row>
    <row r="37" spans="1:21" s="30" customFormat="1">
      <c r="A37" s="1">
        <v>6</v>
      </c>
      <c r="B37" s="3"/>
      <c r="C37" s="42">
        <f t="shared" si="10"/>
        <v>0</v>
      </c>
      <c r="D37" s="3">
        <f t="shared" si="9"/>
        <v>0</v>
      </c>
      <c r="E37" s="3">
        <f t="shared" si="9"/>
        <v>0</v>
      </c>
      <c r="F37" s="3">
        <f t="shared" si="9"/>
        <v>0</v>
      </c>
      <c r="G37" s="3">
        <f t="shared" si="9"/>
        <v>0</v>
      </c>
      <c r="H37" s="3">
        <f t="shared" si="9"/>
        <v>0</v>
      </c>
      <c r="I37" s="3">
        <f t="shared" si="9"/>
        <v>0</v>
      </c>
      <c r="J37" s="3">
        <f t="shared" si="9"/>
        <v>1</v>
      </c>
      <c r="K37" s="3">
        <f t="shared" si="9"/>
        <v>0</v>
      </c>
      <c r="L37" s="3">
        <f t="shared" si="9"/>
        <v>0</v>
      </c>
      <c r="M37" s="3">
        <f t="shared" si="9"/>
        <v>0</v>
      </c>
      <c r="N37" s="43">
        <f t="shared" si="9"/>
        <v>0</v>
      </c>
      <c r="O37" s="3"/>
      <c r="Q37" s="3"/>
      <c r="R37" s="3"/>
      <c r="S37" s="3"/>
      <c r="T37" s="3"/>
      <c r="U37" s="3"/>
    </row>
    <row r="38" spans="1:21" s="30" customFormat="1">
      <c r="A38" s="1">
        <v>7</v>
      </c>
      <c r="B38" s="3"/>
      <c r="C38" s="42">
        <f t="shared" si="10"/>
        <v>0</v>
      </c>
      <c r="D38" s="3">
        <f t="shared" si="9"/>
        <v>0</v>
      </c>
      <c r="E38" s="3">
        <f t="shared" si="9"/>
        <v>0</v>
      </c>
      <c r="F38" s="3">
        <f t="shared" si="9"/>
        <v>0</v>
      </c>
      <c r="G38" s="3">
        <f t="shared" si="9"/>
        <v>0</v>
      </c>
      <c r="H38" s="3">
        <f t="shared" si="9"/>
        <v>0</v>
      </c>
      <c r="I38" s="3">
        <f t="shared" si="9"/>
        <v>0</v>
      </c>
      <c r="J38" s="3">
        <f t="shared" si="9"/>
        <v>0</v>
      </c>
      <c r="K38" s="3">
        <f t="shared" si="9"/>
        <v>1</v>
      </c>
      <c r="L38" s="3">
        <f t="shared" si="9"/>
        <v>0</v>
      </c>
      <c r="M38" s="3">
        <f t="shared" si="9"/>
        <v>0</v>
      </c>
      <c r="N38" s="43">
        <f t="shared" si="9"/>
        <v>0</v>
      </c>
      <c r="O38" s="3"/>
      <c r="Q38" s="3"/>
      <c r="R38" s="3"/>
      <c r="S38" s="3"/>
      <c r="T38" s="3"/>
      <c r="U38" s="3"/>
    </row>
    <row r="39" spans="1:21" s="30" customFormat="1">
      <c r="A39" s="1">
        <v>8</v>
      </c>
      <c r="B39" s="3"/>
      <c r="C39" s="42">
        <f t="shared" si="10"/>
        <v>0</v>
      </c>
      <c r="D39" s="3">
        <f t="shared" si="9"/>
        <v>0</v>
      </c>
      <c r="E39" s="3">
        <f t="shared" si="9"/>
        <v>0</v>
      </c>
      <c r="F39" s="3">
        <f t="shared" si="9"/>
        <v>0</v>
      </c>
      <c r="G39" s="3">
        <f t="shared" si="9"/>
        <v>0</v>
      </c>
      <c r="H39" s="3">
        <f t="shared" si="9"/>
        <v>0</v>
      </c>
      <c r="I39" s="3">
        <f t="shared" si="9"/>
        <v>0</v>
      </c>
      <c r="J39" s="3">
        <f t="shared" si="9"/>
        <v>0</v>
      </c>
      <c r="K39" s="3">
        <f t="shared" si="9"/>
        <v>0</v>
      </c>
      <c r="L39" s="3">
        <f t="shared" si="9"/>
        <v>1</v>
      </c>
      <c r="M39" s="3">
        <f t="shared" si="9"/>
        <v>0</v>
      </c>
      <c r="N39" s="43">
        <f t="shared" si="9"/>
        <v>0</v>
      </c>
      <c r="O39" s="3"/>
      <c r="Q39" s="3"/>
      <c r="R39" s="3"/>
      <c r="S39" s="3"/>
      <c r="T39" s="3"/>
      <c r="U39" s="3"/>
    </row>
    <row r="40" spans="1:21" s="30" customFormat="1">
      <c r="A40" s="1">
        <v>9</v>
      </c>
      <c r="B40" s="3"/>
      <c r="C40" s="44">
        <f t="shared" si="10"/>
        <v>0</v>
      </c>
      <c r="D40" s="45">
        <f t="shared" si="9"/>
        <v>0</v>
      </c>
      <c r="E40" s="45">
        <f t="shared" si="9"/>
        <v>0</v>
      </c>
      <c r="F40" s="45">
        <f t="shared" si="9"/>
        <v>0</v>
      </c>
      <c r="G40" s="45">
        <f t="shared" si="9"/>
        <v>0</v>
      </c>
      <c r="H40" s="45">
        <f t="shared" si="9"/>
        <v>0</v>
      </c>
      <c r="I40" s="45">
        <f t="shared" si="9"/>
        <v>0</v>
      </c>
      <c r="J40" s="45">
        <f t="shared" si="9"/>
        <v>0</v>
      </c>
      <c r="K40" s="45">
        <f t="shared" si="9"/>
        <v>0</v>
      </c>
      <c r="L40" s="45">
        <f t="shared" si="9"/>
        <v>0</v>
      </c>
      <c r="M40" s="45">
        <f t="shared" si="9"/>
        <v>0</v>
      </c>
      <c r="N40" s="46">
        <f t="shared" si="9"/>
        <v>1</v>
      </c>
      <c r="O40" s="3"/>
      <c r="Q40" s="3"/>
      <c r="R40" s="3"/>
      <c r="S40" s="3"/>
      <c r="T40" s="3"/>
      <c r="U40" s="3"/>
    </row>
    <row r="41" spans="1:21">
      <c r="A41" t="s">
        <v>12</v>
      </c>
      <c r="C41" s="3">
        <f t="shared" ref="C41:G41" ca="1" si="11">IF(SUM(OFFSET($B$31,C$3,0,1,C$31))=0,VLOOKUP(C$3,$R$2:$S$11,2),VLOOKUP(C$3,$R$2:$T$11,3))</f>
        <v>40</v>
      </c>
      <c r="D41" s="3">
        <f t="shared" ca="1" si="11"/>
        <v>4</v>
      </c>
      <c r="E41" s="3">
        <f t="shared" ca="1" si="11"/>
        <v>83</v>
      </c>
      <c r="F41" s="3">
        <f t="shared" ca="1" si="11"/>
        <v>180</v>
      </c>
      <c r="G41" s="3">
        <f t="shared" ca="1" si="11"/>
        <v>54</v>
      </c>
      <c r="H41" s="3">
        <f ca="1">IF(SUM(OFFSET($B$31,H$3,0,1,H$31))=0,VLOOKUP(H$3,$R$2:$S$11,2),VLOOKUP(H$3,$R$2:$T$11,3))</f>
        <v>69</v>
      </c>
      <c r="I41" s="3">
        <f t="shared" ref="I41:N41" ca="1" si="12">IF(SUM(OFFSET($B$31,I$3,0,1,I$31))=0,VLOOKUP(I$3,$R$2:$S$11,2),VLOOKUP(I$3,$R$2:$T$11,3))</f>
        <v>54</v>
      </c>
      <c r="J41" s="3">
        <f t="shared" ca="1" si="12"/>
        <v>346.5</v>
      </c>
      <c r="K41" s="3">
        <f t="shared" ca="1" si="12"/>
        <v>448</v>
      </c>
      <c r="L41" s="3">
        <f t="shared" ca="1" si="12"/>
        <v>840</v>
      </c>
      <c r="M41" s="3">
        <f t="shared" ca="1" si="12"/>
        <v>269.5</v>
      </c>
      <c r="N41" s="3">
        <f t="shared" ca="1" si="12"/>
        <v>2176</v>
      </c>
      <c r="Q41" s="3"/>
      <c r="R41" s="3"/>
      <c r="S41" s="3"/>
      <c r="T41" s="3"/>
      <c r="U41" s="3"/>
    </row>
    <row r="42" spans="1:21">
      <c r="A42" t="s">
        <v>26</v>
      </c>
      <c r="C42">
        <f>SUM($B$41:B41)</f>
        <v>0</v>
      </c>
      <c r="D42">
        <f ca="1">SUM($B$41:C41)</f>
        <v>40</v>
      </c>
      <c r="E42">
        <f ca="1">SUM($B$41:D41)</f>
        <v>44</v>
      </c>
      <c r="F42">
        <f ca="1">SUM($B$41:E41)</f>
        <v>127</v>
      </c>
      <c r="G42">
        <f ca="1">SUM($B$41:F41)</f>
        <v>307</v>
      </c>
      <c r="H42">
        <f ca="1">SUM($B$41:G41)</f>
        <v>361</v>
      </c>
      <c r="I42">
        <f ca="1">SUM($B$41:H41)</f>
        <v>430</v>
      </c>
      <c r="J42">
        <f ca="1">SUM($B$41:I41)</f>
        <v>484</v>
      </c>
      <c r="K42">
        <f ca="1">SUM($B$41:J41)</f>
        <v>830.5</v>
      </c>
      <c r="L42">
        <f ca="1">SUM($B$41:K41)</f>
        <v>1278.5</v>
      </c>
      <c r="M42">
        <f ca="1">SUM($B$41:L41)</f>
        <v>2118.5</v>
      </c>
      <c r="N42">
        <f ca="1">SUM($B$41:M41)</f>
        <v>2388</v>
      </c>
      <c r="Q42" s="3"/>
      <c r="R42" s="3"/>
      <c r="S42" s="3"/>
      <c r="T42" s="3"/>
      <c r="U42" s="3"/>
    </row>
    <row r="43" spans="1:21">
      <c r="C43" s="9" t="s">
        <v>20</v>
      </c>
      <c r="D43" s="9" t="s">
        <v>20</v>
      </c>
      <c r="E43" s="9" t="s">
        <v>20</v>
      </c>
      <c r="F43" s="9" t="s">
        <v>20</v>
      </c>
      <c r="G43" s="9" t="s">
        <v>20</v>
      </c>
      <c r="H43" s="9" t="s">
        <v>20</v>
      </c>
      <c r="I43" s="9" t="s">
        <v>20</v>
      </c>
      <c r="J43" s="9" t="s">
        <v>20</v>
      </c>
      <c r="K43" s="9" t="s">
        <v>20</v>
      </c>
      <c r="L43" s="9" t="s">
        <v>20</v>
      </c>
      <c r="M43" s="9" t="s">
        <v>20</v>
      </c>
      <c r="N43" s="9" t="s">
        <v>20</v>
      </c>
    </row>
    <row r="44" spans="1:21">
      <c r="A44" t="s">
        <v>24</v>
      </c>
      <c r="C44">
        <f>VLOOKUP(C3,$R$3:$W$11,6)</f>
        <v>0</v>
      </c>
      <c r="D44">
        <f t="shared" ref="D44:N44" si="13">VLOOKUP(D3,$R$3:$W$11,6)</f>
        <v>0</v>
      </c>
      <c r="E44">
        <f t="shared" si="13"/>
        <v>40</v>
      </c>
      <c r="F44">
        <f t="shared" si="13"/>
        <v>69</v>
      </c>
      <c r="G44">
        <f t="shared" si="13"/>
        <v>69</v>
      </c>
      <c r="H44">
        <f t="shared" si="13"/>
        <v>83</v>
      </c>
      <c r="I44">
        <f t="shared" si="13"/>
        <v>69</v>
      </c>
      <c r="J44">
        <f t="shared" si="13"/>
        <v>269.5</v>
      </c>
      <c r="K44">
        <f t="shared" si="13"/>
        <v>346.5</v>
      </c>
      <c r="L44">
        <f t="shared" si="13"/>
        <v>448</v>
      </c>
      <c r="M44">
        <f t="shared" si="13"/>
        <v>180</v>
      </c>
      <c r="N44">
        <f t="shared" si="13"/>
        <v>840</v>
      </c>
    </row>
  </sheetData>
  <mergeCells count="3">
    <mergeCell ref="C1:N1"/>
    <mergeCell ref="S1:W1"/>
    <mergeCell ref="X1:Z1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Analysis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Ashish</dc:creator>
  <cp:lastModifiedBy>Jim Lee</cp:lastModifiedBy>
  <dcterms:created xsi:type="dcterms:W3CDTF">2010-04-13T22:59:54Z</dcterms:created>
  <dcterms:modified xsi:type="dcterms:W3CDTF">2010-04-22T21:34:07Z</dcterms:modified>
</cp:coreProperties>
</file>