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0" yWindow="945" windowWidth="19395" windowHeight="7155" activeTab="3"/>
  </bookViews>
  <sheets>
    <sheet name="Raw Data" sheetId="1" r:id="rId1"/>
    <sheet name="Map" sheetId="2" r:id="rId2"/>
    <sheet name="Income Statement" sheetId="6" r:id="rId3"/>
    <sheet name="Distances" sheetId="3" r:id="rId4"/>
    <sheet name="Distances (2)" sheetId="7" r:id="rId5"/>
    <sheet name="Distances (3)" sheetId="8" r:id="rId6"/>
  </sheets>
  <definedNames>
    <definedName name="solver_adj" localSheetId="3" hidden="1">Distances!$C$17:$L$17</definedName>
    <definedName name="solver_adj" localSheetId="4" hidden="1">'Distances (2)'!$C$17:$L$17</definedName>
    <definedName name="solver_adj" localSheetId="5" hidden="1">'Distances (3)'!$C$17:$L$17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lhs1" localSheetId="3" hidden="1">Distances!$C$17:$L$17</definedName>
    <definedName name="solver_lhs1" localSheetId="4" hidden="1">'Distances (2)'!$C$17:$L$17</definedName>
    <definedName name="solver_lhs1" localSheetId="5" hidden="1">'Distances (3)'!$C$17:$L$17</definedName>
    <definedName name="solver_lhs2" localSheetId="3" hidden="1">Distances!$M$17</definedName>
    <definedName name="solver_lhs2" localSheetId="4" hidden="1">'Distances (2)'!$M$17</definedName>
    <definedName name="solver_lhs2" localSheetId="5" hidden="1">'Distances (3)'!$M$17</definedName>
    <definedName name="solver_lhs3" localSheetId="3" hidden="1">Distances!$M$17</definedName>
    <definedName name="solver_lhs3" localSheetId="4" hidden="1">'Distances (2)'!$M$17</definedName>
    <definedName name="solver_lhs3" localSheetId="5" hidden="1">'Distances (3)'!$M$17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um" localSheetId="3" hidden="1">2</definedName>
    <definedName name="solver_num" localSheetId="4" hidden="1">2</definedName>
    <definedName name="solver_num" localSheetId="5" hidden="1">2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opt" localSheetId="3" hidden="1">Distances!$M$47</definedName>
    <definedName name="solver_opt" localSheetId="4" hidden="1">'Distances (2)'!$M$47</definedName>
    <definedName name="solver_opt" localSheetId="5" hidden="1">'Distances (3)'!$M$47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el1" localSheetId="3" hidden="1">5</definedName>
    <definedName name="solver_rel1" localSheetId="4" hidden="1">5</definedName>
    <definedName name="solver_rel1" localSheetId="5" hidden="1">5</definedName>
    <definedName name="solver_rel2" localSheetId="3" hidden="1">2</definedName>
    <definedName name="solver_rel2" localSheetId="4" hidden="1">2</definedName>
    <definedName name="solver_rel2" localSheetId="5" hidden="1">2</definedName>
    <definedName name="solver_rel3" localSheetId="3" hidden="1">3</definedName>
    <definedName name="solver_rel3" localSheetId="4" hidden="1">3</definedName>
    <definedName name="solver_rel3" localSheetId="5" hidden="1">3</definedName>
    <definedName name="solver_rhs1" localSheetId="3" hidden="1">binary</definedName>
    <definedName name="solver_rhs1" localSheetId="4" hidden="1">binary</definedName>
    <definedName name="solver_rhs1" localSheetId="5" hidden="1">binary</definedName>
    <definedName name="solver_rhs2" localSheetId="3" hidden="1">Distances!$O$17</definedName>
    <definedName name="solver_rhs2" localSheetId="4" hidden="1">'Distances (2)'!$O$17</definedName>
    <definedName name="solver_rhs2" localSheetId="5" hidden="1">'Distances (3)'!$O$17</definedName>
    <definedName name="solver_rhs3" localSheetId="3" hidden="1">Distances!$O$18</definedName>
    <definedName name="solver_rhs3" localSheetId="4" hidden="1">'Distances (2)'!$O$18</definedName>
    <definedName name="solver_rhs3" localSheetId="5" hidden="1">'Distances (3)'!$O$18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yp" localSheetId="3" hidden="1">2</definedName>
    <definedName name="solver_typ" localSheetId="4" hidden="1">2</definedName>
    <definedName name="solver_typ" localSheetId="5" hidden="1">2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er" localSheetId="3" hidden="1">3</definedName>
    <definedName name="solver_ver" localSheetId="4" hidden="1">3</definedName>
    <definedName name="solver_ver" localSheetId="5" hidden="1">3</definedName>
  </definedNames>
  <calcPr calcId="144525"/>
</workbook>
</file>

<file path=xl/calcChain.xml><?xml version="1.0" encoding="utf-8"?>
<calcChain xmlns="http://schemas.openxmlformats.org/spreadsheetml/2006/main">
  <c r="W11" i="3" l="1"/>
  <c r="X6" i="3"/>
  <c r="M17" i="3"/>
  <c r="C23" i="3"/>
  <c r="C27" i="8"/>
  <c r="C26" i="8"/>
  <c r="C25" i="8"/>
  <c r="C38" i="8" s="1"/>
  <c r="C24" i="8"/>
  <c r="C37" i="8" s="1"/>
  <c r="C23" i="8"/>
  <c r="C36" i="8" s="1"/>
  <c r="C22" i="8"/>
  <c r="C35" i="8" s="1"/>
  <c r="C21" i="8"/>
  <c r="C34" i="8" s="1"/>
  <c r="Q33" i="8"/>
  <c r="C20" i="8"/>
  <c r="C33" i="8" s="1"/>
  <c r="C19" i="8"/>
  <c r="C32" i="8" s="1"/>
  <c r="C18" i="8"/>
  <c r="D18" i="8" s="1"/>
  <c r="D31" i="8" s="1"/>
  <c r="M17" i="8"/>
  <c r="Q29" i="8"/>
  <c r="Q27" i="8"/>
  <c r="W13" i="8" s="1"/>
  <c r="T13" i="8"/>
  <c r="S13" i="8"/>
  <c r="R13" i="8"/>
  <c r="U13" i="8" s="1"/>
  <c r="L13" i="8"/>
  <c r="W12" i="8"/>
  <c r="T12" i="8"/>
  <c r="S12" i="8"/>
  <c r="R12" i="8"/>
  <c r="U12" i="8" s="1"/>
  <c r="K12" i="8"/>
  <c r="W11" i="8"/>
  <c r="T11" i="8"/>
  <c r="S11" i="8"/>
  <c r="R11" i="8"/>
  <c r="U11" i="8" s="1"/>
  <c r="X11" i="8" s="1"/>
  <c r="J44" i="8" s="1"/>
  <c r="J11" i="8"/>
  <c r="W10" i="8"/>
  <c r="T10" i="8"/>
  <c r="S10" i="8"/>
  <c r="R10" i="8"/>
  <c r="I10" i="8"/>
  <c r="Q22" i="8"/>
  <c r="Q24" i="8" s="1"/>
  <c r="W9" i="8"/>
  <c r="T9" i="8"/>
  <c r="S9" i="8"/>
  <c r="R9" i="8"/>
  <c r="H9" i="8"/>
  <c r="W8" i="8"/>
  <c r="T8" i="8"/>
  <c r="S8" i="8"/>
  <c r="R8" i="8"/>
  <c r="U8" i="8" s="1"/>
  <c r="X8" i="8" s="1"/>
  <c r="G44" i="8" s="1"/>
  <c r="G8" i="8"/>
  <c r="W7" i="8"/>
  <c r="T7" i="8"/>
  <c r="S7" i="8"/>
  <c r="R7" i="8"/>
  <c r="F7" i="8"/>
  <c r="Q19" i="8"/>
  <c r="W6" i="8"/>
  <c r="T6" i="8"/>
  <c r="S6" i="8"/>
  <c r="R6" i="8"/>
  <c r="E6" i="8"/>
  <c r="W5" i="8"/>
  <c r="U5" i="8"/>
  <c r="X5" i="8" s="1"/>
  <c r="D44" i="8" s="1"/>
  <c r="T5" i="8"/>
  <c r="S5" i="8"/>
  <c r="R5" i="8"/>
  <c r="D5" i="8"/>
  <c r="W4" i="8"/>
  <c r="S4" i="8"/>
  <c r="R4" i="8"/>
  <c r="U4" i="8" s="1"/>
  <c r="C4" i="8"/>
  <c r="C31" i="8" s="1"/>
  <c r="C27" i="7"/>
  <c r="C26" i="7"/>
  <c r="C25" i="7"/>
  <c r="C38" i="7" s="1"/>
  <c r="C24" i="7"/>
  <c r="C37" i="7" s="1"/>
  <c r="C23" i="7"/>
  <c r="C36" i="7" s="1"/>
  <c r="C22" i="7"/>
  <c r="C35" i="7" s="1"/>
  <c r="C21" i="7"/>
  <c r="C34" i="7" s="1"/>
  <c r="Q33" i="7"/>
  <c r="C20" i="7"/>
  <c r="C33" i="7" s="1"/>
  <c r="C19" i="7"/>
  <c r="C32" i="7" s="1"/>
  <c r="C18" i="7"/>
  <c r="D18" i="7" s="1"/>
  <c r="M17" i="7"/>
  <c r="Q29" i="7"/>
  <c r="Q27" i="7"/>
  <c r="W13" i="7" s="1"/>
  <c r="T13" i="7"/>
  <c r="S13" i="7"/>
  <c r="R13" i="7"/>
  <c r="L13" i="7"/>
  <c r="W12" i="7"/>
  <c r="T12" i="7"/>
  <c r="S12" i="7"/>
  <c r="R12" i="7"/>
  <c r="K12" i="7"/>
  <c r="W11" i="7"/>
  <c r="T11" i="7"/>
  <c r="S11" i="7"/>
  <c r="R11" i="7"/>
  <c r="J11" i="7"/>
  <c r="W10" i="7"/>
  <c r="T10" i="7"/>
  <c r="S10" i="7"/>
  <c r="R10" i="7"/>
  <c r="U10" i="7" s="1"/>
  <c r="I10" i="7"/>
  <c r="Q22" i="7"/>
  <c r="Q24" i="7" s="1"/>
  <c r="W9" i="7"/>
  <c r="T9" i="7"/>
  <c r="S9" i="7"/>
  <c r="R9" i="7"/>
  <c r="U9" i="7" s="1"/>
  <c r="X9" i="7" s="1"/>
  <c r="H44" i="7" s="1"/>
  <c r="H9" i="7"/>
  <c r="W8" i="7"/>
  <c r="T8" i="7"/>
  <c r="S8" i="7"/>
  <c r="R8" i="7"/>
  <c r="G8" i="7"/>
  <c r="W7" i="7"/>
  <c r="T7" i="7"/>
  <c r="S7" i="7"/>
  <c r="R7" i="7"/>
  <c r="U7" i="7" s="1"/>
  <c r="X7" i="7" s="1"/>
  <c r="F44" i="7" s="1"/>
  <c r="F7" i="7"/>
  <c r="Q19" i="7"/>
  <c r="W6" i="7"/>
  <c r="T6" i="7"/>
  <c r="S6" i="7"/>
  <c r="R6" i="7"/>
  <c r="U6" i="7" s="1"/>
  <c r="X6" i="7" s="1"/>
  <c r="E44" i="7" s="1"/>
  <c r="E6" i="7"/>
  <c r="W5" i="7"/>
  <c r="T5" i="7"/>
  <c r="S5" i="7"/>
  <c r="R5" i="7"/>
  <c r="D5" i="7"/>
  <c r="W4" i="7"/>
  <c r="S4" i="7"/>
  <c r="R4" i="7"/>
  <c r="U4" i="7" s="1"/>
  <c r="X4" i="7" s="1"/>
  <c r="C4" i="7"/>
  <c r="C31" i="7" l="1"/>
  <c r="Q25" i="7"/>
  <c r="Q34" i="7"/>
  <c r="D21" i="7"/>
  <c r="D34" i="7" s="1"/>
  <c r="X12" i="8"/>
  <c r="K44" i="8" s="1"/>
  <c r="D19" i="8"/>
  <c r="E19" i="8" s="1"/>
  <c r="F19" i="8" s="1"/>
  <c r="D20" i="8"/>
  <c r="D33" i="8" s="1"/>
  <c r="D22" i="8"/>
  <c r="D35" i="8" s="1"/>
  <c r="D23" i="8"/>
  <c r="D36" i="8" s="1"/>
  <c r="D24" i="8"/>
  <c r="D37" i="8" s="1"/>
  <c r="D25" i="8"/>
  <c r="D38" i="8" s="1"/>
  <c r="D32" i="8"/>
  <c r="X10" i="7"/>
  <c r="I44" i="7" s="1"/>
  <c r="U8" i="7"/>
  <c r="U11" i="7"/>
  <c r="X11" i="7" s="1"/>
  <c r="J44" i="7" s="1"/>
  <c r="U12" i="7"/>
  <c r="X12" i="7" s="1"/>
  <c r="K44" i="7" s="1"/>
  <c r="U9" i="8"/>
  <c r="U10" i="8"/>
  <c r="U5" i="7"/>
  <c r="U13" i="7"/>
  <c r="X13" i="7" s="1"/>
  <c r="L44" i="7" s="1"/>
  <c r="U6" i="8"/>
  <c r="X6" i="8" s="1"/>
  <c r="E44" i="8" s="1"/>
  <c r="U7" i="8"/>
  <c r="X7" i="8" s="1"/>
  <c r="F44" i="8" s="1"/>
  <c r="X4" i="8"/>
  <c r="Q25" i="8"/>
  <c r="X9" i="8"/>
  <c r="H44" i="8" s="1"/>
  <c r="X10" i="8"/>
  <c r="I44" i="8" s="1"/>
  <c r="X13" i="8"/>
  <c r="L44" i="8" s="1"/>
  <c r="E32" i="8"/>
  <c r="Q34" i="8"/>
  <c r="D27" i="8"/>
  <c r="C40" i="8"/>
  <c r="E18" i="8"/>
  <c r="D21" i="8"/>
  <c r="E24" i="8"/>
  <c r="D26" i="8"/>
  <c r="C39" i="8"/>
  <c r="C44" i="7"/>
  <c r="D31" i="7"/>
  <c r="E18" i="7"/>
  <c r="X5" i="7"/>
  <c r="D44" i="7" s="1"/>
  <c r="X8" i="7"/>
  <c r="G44" i="7" s="1"/>
  <c r="D26" i="7"/>
  <c r="C39" i="7"/>
  <c r="D19" i="7"/>
  <c r="E19" i="7" s="1"/>
  <c r="D20" i="7"/>
  <c r="D22" i="7"/>
  <c r="D23" i="7"/>
  <c r="D24" i="7"/>
  <c r="D25" i="7"/>
  <c r="D27" i="7"/>
  <c r="C40" i="7"/>
  <c r="D8" i="6"/>
  <c r="Q29" i="3"/>
  <c r="T13" i="3"/>
  <c r="T12" i="3"/>
  <c r="T11" i="3"/>
  <c r="T10" i="3"/>
  <c r="T9" i="3"/>
  <c r="T8" i="3"/>
  <c r="T7" i="3"/>
  <c r="T6" i="3"/>
  <c r="T5" i="3"/>
  <c r="Q33" i="3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S4" i="3" s="1"/>
  <c r="S5" i="3"/>
  <c r="S6" i="3"/>
  <c r="S7" i="3"/>
  <c r="S8" i="3"/>
  <c r="S9" i="3"/>
  <c r="S10" i="3"/>
  <c r="S11" i="3"/>
  <c r="S12" i="3"/>
  <c r="S13" i="3"/>
  <c r="F7" i="1"/>
  <c r="E22" i="8" l="1"/>
  <c r="F22" i="8" s="1"/>
  <c r="E25" i="8"/>
  <c r="E38" i="8" s="1"/>
  <c r="E23" i="8"/>
  <c r="F23" i="8" s="1"/>
  <c r="D32" i="7"/>
  <c r="E21" i="7"/>
  <c r="F21" i="7" s="1"/>
  <c r="C42" i="7"/>
  <c r="C46" i="7" s="1"/>
  <c r="C47" i="7" s="1"/>
  <c r="E20" i="8"/>
  <c r="F20" i="8" s="1"/>
  <c r="F33" i="8" s="1"/>
  <c r="C42" i="8"/>
  <c r="D39" i="8"/>
  <c r="E26" i="8"/>
  <c r="E35" i="8"/>
  <c r="E37" i="8"/>
  <c r="F24" i="8"/>
  <c r="F25" i="8"/>
  <c r="E36" i="8"/>
  <c r="D34" i="8"/>
  <c r="E21" i="8"/>
  <c r="E31" i="8"/>
  <c r="F18" i="8"/>
  <c r="D40" i="8"/>
  <c r="E27" i="8"/>
  <c r="F32" i="8"/>
  <c r="G19" i="8"/>
  <c r="C44" i="8"/>
  <c r="M44" i="8" s="1"/>
  <c r="X14" i="8"/>
  <c r="D33" i="7"/>
  <c r="E20" i="7"/>
  <c r="D40" i="7"/>
  <c r="E27" i="7"/>
  <c r="D37" i="7"/>
  <c r="E24" i="7"/>
  <c r="D35" i="7"/>
  <c r="E22" i="7"/>
  <c r="E31" i="7"/>
  <c r="F18" i="7"/>
  <c r="X14" i="7"/>
  <c r="D38" i="7"/>
  <c r="E25" i="7"/>
  <c r="D36" i="7"/>
  <c r="E23" i="7"/>
  <c r="E34" i="7"/>
  <c r="E32" i="7"/>
  <c r="F19" i="7"/>
  <c r="D39" i="7"/>
  <c r="E26" i="7"/>
  <c r="M44" i="7"/>
  <c r="L13" i="3"/>
  <c r="K12" i="3"/>
  <c r="J11" i="3"/>
  <c r="I10" i="3"/>
  <c r="H9" i="3"/>
  <c r="G8" i="3"/>
  <c r="F7" i="3"/>
  <c r="E6" i="3"/>
  <c r="D5" i="3"/>
  <c r="C4" i="3"/>
  <c r="C27" i="3"/>
  <c r="C40" i="3" s="1"/>
  <c r="C26" i="3"/>
  <c r="C39" i="3" s="1"/>
  <c r="C25" i="3"/>
  <c r="C38" i="3" s="1"/>
  <c r="C24" i="3"/>
  <c r="C37" i="3" s="1"/>
  <c r="C36" i="3"/>
  <c r="C22" i="3"/>
  <c r="C35" i="3" s="1"/>
  <c r="C21" i="3"/>
  <c r="C34" i="3" s="1"/>
  <c r="C20" i="3"/>
  <c r="C33" i="3" s="1"/>
  <c r="C19" i="3"/>
  <c r="C32" i="3" s="1"/>
  <c r="C18" i="3"/>
  <c r="D18" i="3" s="1"/>
  <c r="D31" i="3" s="1"/>
  <c r="Q27" i="3"/>
  <c r="W13" i="3" s="1"/>
  <c r="R13" i="3"/>
  <c r="U13" i="3" s="1"/>
  <c r="R12" i="3"/>
  <c r="U12" i="3" s="1"/>
  <c r="R11" i="3"/>
  <c r="U11" i="3" s="1"/>
  <c r="R10" i="3"/>
  <c r="U10" i="3" s="1"/>
  <c r="R9" i="3"/>
  <c r="U9" i="3" s="1"/>
  <c r="R8" i="3"/>
  <c r="U8" i="3" s="1"/>
  <c r="R7" i="3"/>
  <c r="U7" i="3" s="1"/>
  <c r="R6" i="3"/>
  <c r="U6" i="3" s="1"/>
  <c r="R5" i="3"/>
  <c r="U5" i="3" s="1"/>
  <c r="R4" i="3"/>
  <c r="U4" i="3" s="1"/>
  <c r="Q22" i="3"/>
  <c r="Q24" i="3" s="1"/>
  <c r="Q19" i="3"/>
  <c r="F12" i="1"/>
  <c r="F192" i="1"/>
  <c r="F213" i="1"/>
  <c r="F218" i="1"/>
  <c r="F211" i="1"/>
  <c r="F165" i="1"/>
  <c r="F134" i="1"/>
  <c r="F191" i="1"/>
  <c r="F102" i="1"/>
  <c r="F221" i="1"/>
  <c r="F116" i="1"/>
  <c r="F220" i="1"/>
  <c r="F214" i="1"/>
  <c r="F164" i="1"/>
  <c r="F171" i="1"/>
  <c r="F203" i="1"/>
  <c r="F177" i="1"/>
  <c r="F188" i="1"/>
  <c r="F179" i="1"/>
  <c r="F169" i="1"/>
  <c r="F107" i="1"/>
  <c r="F190" i="1"/>
  <c r="F199" i="1"/>
  <c r="F119" i="1"/>
  <c r="F133" i="1"/>
  <c r="F189" i="1"/>
  <c r="F193" i="1"/>
  <c r="F142" i="1"/>
  <c r="F110" i="1"/>
  <c r="F170" i="1"/>
  <c r="F180" i="1"/>
  <c r="F208" i="1"/>
  <c r="F130" i="1"/>
  <c r="F186" i="1"/>
  <c r="F166" i="1"/>
  <c r="F138" i="1"/>
  <c r="F89" i="1"/>
  <c r="F128" i="1"/>
  <c r="F175" i="1"/>
  <c r="F206" i="1"/>
  <c r="F132" i="1"/>
  <c r="F80" i="1"/>
  <c r="F205" i="1"/>
  <c r="F155" i="1"/>
  <c r="F113" i="1"/>
  <c r="F79" i="1"/>
  <c r="F195" i="1"/>
  <c r="F168" i="1"/>
  <c r="F209" i="1"/>
  <c r="F56" i="1"/>
  <c r="F139" i="1"/>
  <c r="F187" i="1"/>
  <c r="F153" i="1"/>
  <c r="F160" i="1"/>
  <c r="F185" i="1"/>
  <c r="F216" i="1"/>
  <c r="F162" i="1"/>
  <c r="F90" i="1"/>
  <c r="F159" i="1"/>
  <c r="F105" i="1"/>
  <c r="F148" i="1"/>
  <c r="F121" i="1"/>
  <c r="F174" i="1"/>
  <c r="F182" i="1"/>
  <c r="F135" i="1"/>
  <c r="F70" i="1"/>
  <c r="F140" i="1"/>
  <c r="F144" i="1"/>
  <c r="F176" i="1"/>
  <c r="F158" i="1"/>
  <c r="F114" i="1"/>
  <c r="F124" i="1"/>
  <c r="F157" i="1"/>
  <c r="F143" i="1"/>
  <c r="F149" i="1"/>
  <c r="F125" i="1"/>
  <c r="F146" i="1"/>
  <c r="F129" i="1"/>
  <c r="F219" i="1"/>
  <c r="F152" i="1"/>
  <c r="F87" i="1"/>
  <c r="F118" i="1"/>
  <c r="F210" i="1"/>
  <c r="F137" i="1"/>
  <c r="F147" i="1"/>
  <c r="F131" i="1"/>
  <c r="F94" i="1"/>
  <c r="F181" i="1"/>
  <c r="F167" i="1"/>
  <c r="F120" i="1"/>
  <c r="F75" i="1"/>
  <c r="F66" i="1"/>
  <c r="F161" i="1"/>
  <c r="F198" i="1"/>
  <c r="F73" i="1"/>
  <c r="F126" i="1"/>
  <c r="F145" i="1"/>
  <c r="F172" i="1"/>
  <c r="F106" i="1"/>
  <c r="F115" i="1"/>
  <c r="F194" i="1"/>
  <c r="F58" i="1"/>
  <c r="F88" i="1"/>
  <c r="F163" i="1"/>
  <c r="F178" i="1"/>
  <c r="F151" i="1"/>
  <c r="F200" i="1"/>
  <c r="F109" i="1"/>
  <c r="F82" i="1"/>
  <c r="F60" i="1"/>
  <c r="F11" i="1"/>
  <c r="F207" i="1"/>
  <c r="F197" i="1"/>
  <c r="F92" i="1"/>
  <c r="F204" i="1"/>
  <c r="F101" i="1"/>
  <c r="F100" i="1"/>
  <c r="F61" i="1"/>
  <c r="F217" i="1"/>
  <c r="F91" i="1"/>
  <c r="F103" i="1"/>
  <c r="F42" i="1"/>
  <c r="F62" i="1"/>
  <c r="F196" i="1"/>
  <c r="F154" i="1"/>
  <c r="F46" i="1"/>
  <c r="F65" i="1"/>
  <c r="F64" i="1"/>
  <c r="F111" i="1"/>
  <c r="F202" i="1"/>
  <c r="F83" i="1"/>
  <c r="F59" i="1"/>
  <c r="F127" i="1"/>
  <c r="F117" i="1"/>
  <c r="F93" i="1"/>
  <c r="F215" i="1"/>
  <c r="F72" i="1"/>
  <c r="F28" i="1"/>
  <c r="F95" i="1"/>
  <c r="F84" i="1"/>
  <c r="F150" i="1"/>
  <c r="F54" i="1"/>
  <c r="F39" i="1"/>
  <c r="F85" i="1"/>
  <c r="F67" i="1"/>
  <c r="F136" i="1"/>
  <c r="F76" i="1"/>
  <c r="F71" i="1"/>
  <c r="F40" i="1"/>
  <c r="F183" i="1"/>
  <c r="F97" i="1"/>
  <c r="F69" i="1"/>
  <c r="F77" i="1"/>
  <c r="F156" i="1"/>
  <c r="F50" i="1"/>
  <c r="F30" i="1"/>
  <c r="F32" i="1"/>
  <c r="F10" i="1"/>
  <c r="F52" i="1"/>
  <c r="F55" i="1"/>
  <c r="F112" i="1"/>
  <c r="F122" i="1"/>
  <c r="F38" i="1"/>
  <c r="F108" i="1"/>
  <c r="F141" i="1"/>
  <c r="F36" i="1"/>
  <c r="F63" i="1"/>
  <c r="F81" i="1"/>
  <c r="F45" i="1"/>
  <c r="F184" i="1"/>
  <c r="F29" i="1"/>
  <c r="F78" i="1"/>
  <c r="F104" i="1"/>
  <c r="F74" i="1"/>
  <c r="F48" i="1"/>
  <c r="F41" i="1"/>
  <c r="F43" i="1"/>
  <c r="F44" i="1"/>
  <c r="F86" i="1"/>
  <c r="F34" i="1"/>
  <c r="F96" i="1"/>
  <c r="F51" i="1"/>
  <c r="F57" i="1"/>
  <c r="F24" i="1"/>
  <c r="F53" i="1"/>
  <c r="F173" i="1"/>
  <c r="F20" i="1"/>
  <c r="F23" i="1"/>
  <c r="F9" i="1"/>
  <c r="F21" i="1"/>
  <c r="F19" i="1"/>
  <c r="F25" i="1"/>
  <c r="F47" i="1"/>
  <c r="F37" i="1"/>
  <c r="F17" i="1"/>
  <c r="F99" i="1"/>
  <c r="F49" i="1"/>
  <c r="F27" i="1"/>
  <c r="F26" i="1"/>
  <c r="F22" i="1"/>
  <c r="F68" i="1"/>
  <c r="F14" i="1"/>
  <c r="F8" i="1"/>
  <c r="F212" i="1"/>
  <c r="F33" i="1"/>
  <c r="F35" i="1"/>
  <c r="F98" i="1"/>
  <c r="F15" i="1"/>
  <c r="F31" i="1"/>
  <c r="F13" i="1"/>
  <c r="F201" i="1"/>
  <c r="F123" i="1"/>
  <c r="F18" i="1"/>
  <c r="F16" i="1"/>
  <c r="D12" i="1"/>
  <c r="D192" i="1"/>
  <c r="D213" i="1"/>
  <c r="D218" i="1"/>
  <c r="D211" i="1"/>
  <c r="D165" i="1"/>
  <c r="D134" i="1"/>
  <c r="D191" i="1"/>
  <c r="D102" i="1"/>
  <c r="D221" i="1"/>
  <c r="D116" i="1"/>
  <c r="D220" i="1"/>
  <c r="D214" i="1"/>
  <c r="D164" i="1"/>
  <c r="D171" i="1"/>
  <c r="D203" i="1"/>
  <c r="D177" i="1"/>
  <c r="D188" i="1"/>
  <c r="D179" i="1"/>
  <c r="D169" i="1"/>
  <c r="D107" i="1"/>
  <c r="D190" i="1"/>
  <c r="D199" i="1"/>
  <c r="D119" i="1"/>
  <c r="D133" i="1"/>
  <c r="D189" i="1"/>
  <c r="D193" i="1"/>
  <c r="D142" i="1"/>
  <c r="D110" i="1"/>
  <c r="D170" i="1"/>
  <c r="D180" i="1"/>
  <c r="D208" i="1"/>
  <c r="D130" i="1"/>
  <c r="D186" i="1"/>
  <c r="D166" i="1"/>
  <c r="D138" i="1"/>
  <c r="D89" i="1"/>
  <c r="D128" i="1"/>
  <c r="D175" i="1"/>
  <c r="D206" i="1"/>
  <c r="D132" i="1"/>
  <c r="D80" i="1"/>
  <c r="D205" i="1"/>
  <c r="D155" i="1"/>
  <c r="D113" i="1"/>
  <c r="D79" i="1"/>
  <c r="D195" i="1"/>
  <c r="D168" i="1"/>
  <c r="D209" i="1"/>
  <c r="D56" i="1"/>
  <c r="D139" i="1"/>
  <c r="D187" i="1"/>
  <c r="D153" i="1"/>
  <c r="D160" i="1"/>
  <c r="D185" i="1"/>
  <c r="D216" i="1"/>
  <c r="D162" i="1"/>
  <c r="D90" i="1"/>
  <c r="D159" i="1"/>
  <c r="D105" i="1"/>
  <c r="D148" i="1"/>
  <c r="D121" i="1"/>
  <c r="D174" i="1"/>
  <c r="D182" i="1"/>
  <c r="D135" i="1"/>
  <c r="D70" i="1"/>
  <c r="D140" i="1"/>
  <c r="D144" i="1"/>
  <c r="D176" i="1"/>
  <c r="D158" i="1"/>
  <c r="D114" i="1"/>
  <c r="D124" i="1"/>
  <c r="D157" i="1"/>
  <c r="D143" i="1"/>
  <c r="D149" i="1"/>
  <c r="D125" i="1"/>
  <c r="D146" i="1"/>
  <c r="D129" i="1"/>
  <c r="D219" i="1"/>
  <c r="D152" i="1"/>
  <c r="D87" i="1"/>
  <c r="D118" i="1"/>
  <c r="D210" i="1"/>
  <c r="D137" i="1"/>
  <c r="D147" i="1"/>
  <c r="D131" i="1"/>
  <c r="D94" i="1"/>
  <c r="D181" i="1"/>
  <c r="D167" i="1"/>
  <c r="D120" i="1"/>
  <c r="D75" i="1"/>
  <c r="D66" i="1"/>
  <c r="D161" i="1"/>
  <c r="D198" i="1"/>
  <c r="D73" i="1"/>
  <c r="D126" i="1"/>
  <c r="D145" i="1"/>
  <c r="D172" i="1"/>
  <c r="D106" i="1"/>
  <c r="D115" i="1"/>
  <c r="D194" i="1"/>
  <c r="D58" i="1"/>
  <c r="D88" i="1"/>
  <c r="D163" i="1"/>
  <c r="D178" i="1"/>
  <c r="D151" i="1"/>
  <c r="D200" i="1"/>
  <c r="D109" i="1"/>
  <c r="D82" i="1"/>
  <c r="D60" i="1"/>
  <c r="D11" i="1"/>
  <c r="D207" i="1"/>
  <c r="D197" i="1"/>
  <c r="D92" i="1"/>
  <c r="D204" i="1"/>
  <c r="D101" i="1"/>
  <c r="D100" i="1"/>
  <c r="D61" i="1"/>
  <c r="D217" i="1"/>
  <c r="D91" i="1"/>
  <c r="D103" i="1"/>
  <c r="D42" i="1"/>
  <c r="D62" i="1"/>
  <c r="D196" i="1"/>
  <c r="D154" i="1"/>
  <c r="D46" i="1"/>
  <c r="D65" i="1"/>
  <c r="D64" i="1"/>
  <c r="D111" i="1"/>
  <c r="D202" i="1"/>
  <c r="D83" i="1"/>
  <c r="D59" i="1"/>
  <c r="D127" i="1"/>
  <c r="D117" i="1"/>
  <c r="D93" i="1"/>
  <c r="D215" i="1"/>
  <c r="D72" i="1"/>
  <c r="D28" i="1"/>
  <c r="D95" i="1"/>
  <c r="D84" i="1"/>
  <c r="D150" i="1"/>
  <c r="D54" i="1"/>
  <c r="D39" i="1"/>
  <c r="D85" i="1"/>
  <c r="D67" i="1"/>
  <c r="D136" i="1"/>
  <c r="D76" i="1"/>
  <c r="D71" i="1"/>
  <c r="D40" i="1"/>
  <c r="D183" i="1"/>
  <c r="D97" i="1"/>
  <c r="D69" i="1"/>
  <c r="D77" i="1"/>
  <c r="D156" i="1"/>
  <c r="D50" i="1"/>
  <c r="D30" i="1"/>
  <c r="D32" i="1"/>
  <c r="D10" i="1"/>
  <c r="D52" i="1"/>
  <c r="D55" i="1"/>
  <c r="D112" i="1"/>
  <c r="D122" i="1"/>
  <c r="D38" i="1"/>
  <c r="D108" i="1"/>
  <c r="D141" i="1"/>
  <c r="D36" i="1"/>
  <c r="D63" i="1"/>
  <c r="D81" i="1"/>
  <c r="D45" i="1"/>
  <c r="D184" i="1"/>
  <c r="D29" i="1"/>
  <c r="D78" i="1"/>
  <c r="D104" i="1"/>
  <c r="D74" i="1"/>
  <c r="D48" i="1"/>
  <c r="D41" i="1"/>
  <c r="D43" i="1"/>
  <c r="D44" i="1"/>
  <c r="D86" i="1"/>
  <c r="D34" i="1"/>
  <c r="D96" i="1"/>
  <c r="D51" i="1"/>
  <c r="D57" i="1"/>
  <c r="D24" i="1"/>
  <c r="D53" i="1"/>
  <c r="D173" i="1"/>
  <c r="D20" i="1"/>
  <c r="D23" i="1"/>
  <c r="D9" i="1"/>
  <c r="D21" i="1"/>
  <c r="D19" i="1"/>
  <c r="D25" i="1"/>
  <c r="D47" i="1"/>
  <c r="D37" i="1"/>
  <c r="D17" i="1"/>
  <c r="D99" i="1"/>
  <c r="D49" i="1"/>
  <c r="D27" i="1"/>
  <c r="D26" i="1"/>
  <c r="D22" i="1"/>
  <c r="D68" i="1"/>
  <c r="D14" i="1"/>
  <c r="D8" i="1"/>
  <c r="D212" i="1"/>
  <c r="D33" i="1"/>
  <c r="D35" i="1"/>
  <c r="D98" i="1"/>
  <c r="D15" i="1"/>
  <c r="D31" i="1"/>
  <c r="D13" i="1"/>
  <c r="D201" i="1"/>
  <c r="D123" i="1"/>
  <c r="D18" i="1"/>
  <c r="D16" i="1"/>
  <c r="D7" i="1"/>
  <c r="G192" i="1"/>
  <c r="G213" i="1"/>
  <c r="G218" i="1"/>
  <c r="G211" i="1"/>
  <c r="G165" i="1"/>
  <c r="G134" i="1"/>
  <c r="G191" i="1"/>
  <c r="G102" i="1"/>
  <c r="G221" i="1"/>
  <c r="G116" i="1"/>
  <c r="G220" i="1"/>
  <c r="G214" i="1"/>
  <c r="G164" i="1"/>
  <c r="G171" i="1"/>
  <c r="G203" i="1"/>
  <c r="G177" i="1"/>
  <c r="G188" i="1"/>
  <c r="G179" i="1"/>
  <c r="G169" i="1"/>
  <c r="G107" i="1"/>
  <c r="G190" i="1"/>
  <c r="G199" i="1"/>
  <c r="G119" i="1"/>
  <c r="G133" i="1"/>
  <c r="G189" i="1"/>
  <c r="G193" i="1"/>
  <c r="G142" i="1"/>
  <c r="G110" i="1"/>
  <c r="G170" i="1"/>
  <c r="G180" i="1"/>
  <c r="G208" i="1"/>
  <c r="G130" i="1"/>
  <c r="G186" i="1"/>
  <c r="G166" i="1"/>
  <c r="G138" i="1"/>
  <c r="G89" i="1"/>
  <c r="G128" i="1"/>
  <c r="G175" i="1"/>
  <c r="G206" i="1"/>
  <c r="G132" i="1"/>
  <c r="G80" i="1"/>
  <c r="G205" i="1"/>
  <c r="G155" i="1"/>
  <c r="G113" i="1"/>
  <c r="G79" i="1"/>
  <c r="G195" i="1"/>
  <c r="G168" i="1"/>
  <c r="G209" i="1"/>
  <c r="G56" i="1"/>
  <c r="G139" i="1"/>
  <c r="G187" i="1"/>
  <c r="G153" i="1"/>
  <c r="G160" i="1"/>
  <c r="G185" i="1"/>
  <c r="G216" i="1"/>
  <c r="G162" i="1"/>
  <c r="G90" i="1"/>
  <c r="G159" i="1"/>
  <c r="G105" i="1"/>
  <c r="G148" i="1"/>
  <c r="G121" i="1"/>
  <c r="G174" i="1"/>
  <c r="G182" i="1"/>
  <c r="G135" i="1"/>
  <c r="G70" i="1"/>
  <c r="G140" i="1"/>
  <c r="G144" i="1"/>
  <c r="G176" i="1"/>
  <c r="G158" i="1"/>
  <c r="G114" i="1"/>
  <c r="G124" i="1"/>
  <c r="G157" i="1"/>
  <c r="G143" i="1"/>
  <c r="G149" i="1"/>
  <c r="G125" i="1"/>
  <c r="G146" i="1"/>
  <c r="G129" i="1"/>
  <c r="G219" i="1"/>
  <c r="G152" i="1"/>
  <c r="G87" i="1"/>
  <c r="G118" i="1"/>
  <c r="G210" i="1"/>
  <c r="G137" i="1"/>
  <c r="G147" i="1"/>
  <c r="G131" i="1"/>
  <c r="G94" i="1"/>
  <c r="G181" i="1"/>
  <c r="G167" i="1"/>
  <c r="G120" i="1"/>
  <c r="G75" i="1"/>
  <c r="G66" i="1"/>
  <c r="G161" i="1"/>
  <c r="G198" i="1"/>
  <c r="G73" i="1"/>
  <c r="G126" i="1"/>
  <c r="G145" i="1"/>
  <c r="G172" i="1"/>
  <c r="G106" i="1"/>
  <c r="G115" i="1"/>
  <c r="G194" i="1"/>
  <c r="G58" i="1"/>
  <c r="G88" i="1"/>
  <c r="G163" i="1"/>
  <c r="G178" i="1"/>
  <c r="G151" i="1"/>
  <c r="G200" i="1"/>
  <c r="G109" i="1"/>
  <c r="G82" i="1"/>
  <c r="G60" i="1"/>
  <c r="G11" i="1"/>
  <c r="G207" i="1"/>
  <c r="G197" i="1"/>
  <c r="G92" i="1"/>
  <c r="G204" i="1"/>
  <c r="G101" i="1"/>
  <c r="G100" i="1"/>
  <c r="G61" i="1"/>
  <c r="G217" i="1"/>
  <c r="G91" i="1"/>
  <c r="G103" i="1"/>
  <c r="G42" i="1"/>
  <c r="G62" i="1"/>
  <c r="G196" i="1"/>
  <c r="G154" i="1"/>
  <c r="G46" i="1"/>
  <c r="G65" i="1"/>
  <c r="G64" i="1"/>
  <c r="G111" i="1"/>
  <c r="G202" i="1"/>
  <c r="G83" i="1"/>
  <c r="G59" i="1"/>
  <c r="G127" i="1"/>
  <c r="G117" i="1"/>
  <c r="G93" i="1"/>
  <c r="G215" i="1"/>
  <c r="G72" i="1"/>
  <c r="G28" i="1"/>
  <c r="G95" i="1"/>
  <c r="G84" i="1"/>
  <c r="G150" i="1"/>
  <c r="G54" i="1"/>
  <c r="G39" i="1"/>
  <c r="G85" i="1"/>
  <c r="G67" i="1"/>
  <c r="G136" i="1"/>
  <c r="G76" i="1"/>
  <c r="G71" i="1"/>
  <c r="G40" i="1"/>
  <c r="G183" i="1"/>
  <c r="G97" i="1"/>
  <c r="G69" i="1"/>
  <c r="G77" i="1"/>
  <c r="G156" i="1"/>
  <c r="G50" i="1"/>
  <c r="G30" i="1"/>
  <c r="G32" i="1"/>
  <c r="G10" i="1"/>
  <c r="G52" i="1"/>
  <c r="G55" i="1"/>
  <c r="G112" i="1"/>
  <c r="G122" i="1"/>
  <c r="G38" i="1"/>
  <c r="G108" i="1"/>
  <c r="G141" i="1"/>
  <c r="G36" i="1"/>
  <c r="G63" i="1"/>
  <c r="G81" i="1"/>
  <c r="G45" i="1"/>
  <c r="G184" i="1"/>
  <c r="G29" i="1"/>
  <c r="G78" i="1"/>
  <c r="G104" i="1"/>
  <c r="G74" i="1"/>
  <c r="G48" i="1"/>
  <c r="G41" i="1"/>
  <c r="G43" i="1"/>
  <c r="G44" i="1"/>
  <c r="G86" i="1"/>
  <c r="G34" i="1"/>
  <c r="G96" i="1"/>
  <c r="G51" i="1"/>
  <c r="G57" i="1"/>
  <c r="G24" i="1"/>
  <c r="G53" i="1"/>
  <c r="G173" i="1"/>
  <c r="G20" i="1"/>
  <c r="G23" i="1"/>
  <c r="G9" i="1"/>
  <c r="G21" i="1"/>
  <c r="G19" i="1"/>
  <c r="G25" i="1"/>
  <c r="G47" i="1"/>
  <c r="G37" i="1"/>
  <c r="G17" i="1"/>
  <c r="G99" i="1"/>
  <c r="G49" i="1"/>
  <c r="G27" i="1"/>
  <c r="G26" i="1"/>
  <c r="G22" i="1"/>
  <c r="G68" i="1"/>
  <c r="G14" i="1"/>
  <c r="G8" i="1"/>
  <c r="G212" i="1"/>
  <c r="G33" i="1"/>
  <c r="G35" i="1"/>
  <c r="G98" i="1"/>
  <c r="G15" i="1"/>
  <c r="G31" i="1"/>
  <c r="G13" i="1"/>
  <c r="G201" i="1"/>
  <c r="G123" i="1"/>
  <c r="G18" i="1"/>
  <c r="G16" i="1"/>
  <c r="G7" i="1"/>
  <c r="G20" i="8" l="1"/>
  <c r="G33" i="8" s="1"/>
  <c r="E33" i="8"/>
  <c r="Q34" i="3"/>
  <c r="D3" i="6" s="1"/>
  <c r="D42" i="7"/>
  <c r="D46" i="7" s="1"/>
  <c r="D47" i="7" s="1"/>
  <c r="D42" i="8"/>
  <c r="D46" i="8" s="1"/>
  <c r="D47" i="8" s="1"/>
  <c r="G32" i="8"/>
  <c r="H19" i="8"/>
  <c r="F27" i="8"/>
  <c r="E40" i="8"/>
  <c r="F38" i="8"/>
  <c r="G25" i="8"/>
  <c r="F31" i="8"/>
  <c r="G18" i="8"/>
  <c r="E34" i="8"/>
  <c r="F21" i="8"/>
  <c r="F36" i="8"/>
  <c r="G23" i="8"/>
  <c r="F37" i="8"/>
  <c r="G24" i="8"/>
  <c r="F35" i="8"/>
  <c r="G22" i="8"/>
  <c r="F26" i="8"/>
  <c r="E39" i="8"/>
  <c r="C46" i="8"/>
  <c r="C47" i="8" s="1"/>
  <c r="F26" i="7"/>
  <c r="E39" i="7"/>
  <c r="F32" i="7"/>
  <c r="G19" i="7"/>
  <c r="G21" i="7"/>
  <c r="F34" i="7"/>
  <c r="E36" i="7"/>
  <c r="F23" i="7"/>
  <c r="F25" i="7"/>
  <c r="E38" i="7"/>
  <c r="F31" i="7"/>
  <c r="G18" i="7"/>
  <c r="E35" i="7"/>
  <c r="F22" i="7"/>
  <c r="E37" i="7"/>
  <c r="F24" i="7"/>
  <c r="F27" i="7"/>
  <c r="E40" i="7"/>
  <c r="F20" i="7"/>
  <c r="E33" i="7"/>
  <c r="D19" i="3"/>
  <c r="E19" i="3" s="1"/>
  <c r="F19" i="3" s="1"/>
  <c r="G19" i="3" s="1"/>
  <c r="H19" i="3" s="1"/>
  <c r="I19" i="3" s="1"/>
  <c r="J19" i="3" s="1"/>
  <c r="K19" i="3" s="1"/>
  <c r="L19" i="3" s="1"/>
  <c r="L32" i="3" s="1"/>
  <c r="D20" i="3"/>
  <c r="E20" i="3" s="1"/>
  <c r="E33" i="3" s="1"/>
  <c r="C31" i="3"/>
  <c r="C42" i="3" s="1"/>
  <c r="D27" i="3"/>
  <c r="D40" i="3" s="1"/>
  <c r="D26" i="3"/>
  <c r="D39" i="3" s="1"/>
  <c r="D25" i="3"/>
  <c r="D38" i="3" s="1"/>
  <c r="D24" i="3"/>
  <c r="D37" i="3" s="1"/>
  <c r="D23" i="3"/>
  <c r="D36" i="3" s="1"/>
  <c r="D22" i="3"/>
  <c r="D35" i="3" s="1"/>
  <c r="E18" i="3"/>
  <c r="E31" i="3" s="1"/>
  <c r="D21" i="3"/>
  <c r="D34" i="3" s="1"/>
  <c r="W6" i="3"/>
  <c r="W10" i="3"/>
  <c r="X13" i="3"/>
  <c r="L44" i="3" s="1"/>
  <c r="W4" i="3"/>
  <c r="W8" i="3"/>
  <c r="W12" i="3"/>
  <c r="W5" i="3"/>
  <c r="W7" i="3"/>
  <c r="W9" i="3"/>
  <c r="Q25" i="3"/>
  <c r="H20" i="8" l="1"/>
  <c r="H33" i="8" s="1"/>
  <c r="D5" i="6"/>
  <c r="E8" i="6"/>
  <c r="E42" i="7"/>
  <c r="E46" i="7" s="1"/>
  <c r="E47" i="7" s="1"/>
  <c r="E42" i="8"/>
  <c r="E46" i="8" s="1"/>
  <c r="E47" i="8" s="1"/>
  <c r="F39" i="8"/>
  <c r="G26" i="8"/>
  <c r="H32" i="8"/>
  <c r="I19" i="8"/>
  <c r="H22" i="8"/>
  <c r="G35" i="8"/>
  <c r="G37" i="8"/>
  <c r="H24" i="8"/>
  <c r="G36" i="8"/>
  <c r="H23" i="8"/>
  <c r="G21" i="8"/>
  <c r="F34" i="8"/>
  <c r="G31" i="8"/>
  <c r="H18" i="8"/>
  <c r="H25" i="8"/>
  <c r="G38" i="8"/>
  <c r="F40" i="8"/>
  <c r="G27" i="8"/>
  <c r="F35" i="7"/>
  <c r="G22" i="7"/>
  <c r="F37" i="7"/>
  <c r="G24" i="7"/>
  <c r="G31" i="7"/>
  <c r="H18" i="7"/>
  <c r="F38" i="7"/>
  <c r="G25" i="7"/>
  <c r="G34" i="7"/>
  <c r="H21" i="7"/>
  <c r="F39" i="7"/>
  <c r="G26" i="7"/>
  <c r="F33" i="7"/>
  <c r="G20" i="7"/>
  <c r="F40" i="7"/>
  <c r="G27" i="7"/>
  <c r="F36" i="7"/>
  <c r="G23" i="7"/>
  <c r="G32" i="7"/>
  <c r="H19" i="7"/>
  <c r="X4" i="3"/>
  <c r="C44" i="3" s="1"/>
  <c r="E32" i="3"/>
  <c r="J32" i="3"/>
  <c r="F32" i="3"/>
  <c r="I32" i="3"/>
  <c r="H32" i="3"/>
  <c r="D32" i="3"/>
  <c r="K32" i="3"/>
  <c r="G32" i="3"/>
  <c r="F20" i="3"/>
  <c r="F33" i="3" s="1"/>
  <c r="D33" i="3"/>
  <c r="E27" i="3"/>
  <c r="E40" i="3" s="1"/>
  <c r="E26" i="3"/>
  <c r="E39" i="3" s="1"/>
  <c r="E25" i="3"/>
  <c r="E38" i="3" s="1"/>
  <c r="E24" i="3"/>
  <c r="E37" i="3" s="1"/>
  <c r="E23" i="3"/>
  <c r="E36" i="3" s="1"/>
  <c r="E22" i="3"/>
  <c r="E35" i="3" s="1"/>
  <c r="F18" i="3"/>
  <c r="F31" i="3" s="1"/>
  <c r="E21" i="3"/>
  <c r="E34" i="3" s="1"/>
  <c r="E44" i="3"/>
  <c r="X12" i="3"/>
  <c r="K44" i="3" s="1"/>
  <c r="X10" i="3"/>
  <c r="I44" i="3" s="1"/>
  <c r="X9" i="3"/>
  <c r="H44" i="3" s="1"/>
  <c r="X5" i="3"/>
  <c r="D44" i="3" s="1"/>
  <c r="X11" i="3"/>
  <c r="J44" i="3" s="1"/>
  <c r="X7" i="3"/>
  <c r="F44" i="3" s="1"/>
  <c r="X8" i="3"/>
  <c r="G44" i="3" s="1"/>
  <c r="I20" i="8" l="1"/>
  <c r="I33" i="8" s="1"/>
  <c r="F42" i="8"/>
  <c r="F46" i="8" s="1"/>
  <c r="F47" i="8" s="1"/>
  <c r="F42" i="7"/>
  <c r="F46" i="7" s="1"/>
  <c r="F47" i="7" s="1"/>
  <c r="E5" i="6"/>
  <c r="D9" i="6"/>
  <c r="E9" i="6" s="1"/>
  <c r="C8" i="6"/>
  <c r="D10" i="6"/>
  <c r="E10" i="6" s="1"/>
  <c r="H27" i="8"/>
  <c r="G40" i="8"/>
  <c r="H31" i="8"/>
  <c r="I18" i="8"/>
  <c r="I23" i="8"/>
  <c r="H36" i="8"/>
  <c r="H37" i="8"/>
  <c r="I24" i="8"/>
  <c r="I32" i="8"/>
  <c r="J19" i="8"/>
  <c r="H26" i="8"/>
  <c r="G39" i="8"/>
  <c r="H38" i="8"/>
  <c r="I25" i="8"/>
  <c r="G34" i="8"/>
  <c r="H21" i="8"/>
  <c r="H35" i="8"/>
  <c r="I22" i="8"/>
  <c r="H27" i="7"/>
  <c r="G40" i="7"/>
  <c r="G33" i="7"/>
  <c r="H20" i="7"/>
  <c r="H26" i="7"/>
  <c r="G39" i="7"/>
  <c r="H34" i="7"/>
  <c r="I21" i="7"/>
  <c r="H25" i="7"/>
  <c r="G38" i="7"/>
  <c r="H31" i="7"/>
  <c r="I18" i="7"/>
  <c r="G37" i="7"/>
  <c r="H24" i="7"/>
  <c r="H22" i="7"/>
  <c r="G35" i="7"/>
  <c r="H32" i="7"/>
  <c r="I19" i="7"/>
  <c r="G36" i="7"/>
  <c r="H23" i="7"/>
  <c r="C46" i="3"/>
  <c r="C47" i="3" s="1"/>
  <c r="M44" i="3"/>
  <c r="D42" i="3"/>
  <c r="D46" i="3" s="1"/>
  <c r="D47" i="3" s="1"/>
  <c r="G20" i="3"/>
  <c r="G33" i="3" s="1"/>
  <c r="E42" i="3"/>
  <c r="E46" i="3" s="1"/>
  <c r="E47" i="3" s="1"/>
  <c r="F27" i="3"/>
  <c r="F40" i="3" s="1"/>
  <c r="F26" i="3"/>
  <c r="F39" i="3" s="1"/>
  <c r="F25" i="3"/>
  <c r="F38" i="3" s="1"/>
  <c r="F24" i="3"/>
  <c r="F37" i="3" s="1"/>
  <c r="F23" i="3"/>
  <c r="F36" i="3" s="1"/>
  <c r="F22" i="3"/>
  <c r="F35" i="3" s="1"/>
  <c r="H20" i="3"/>
  <c r="H33" i="3" s="1"/>
  <c r="G18" i="3"/>
  <c r="G31" i="3" s="1"/>
  <c r="F21" i="3"/>
  <c r="F34" i="3" s="1"/>
  <c r="X14" i="3"/>
  <c r="J20" i="8" l="1"/>
  <c r="J33" i="8" s="1"/>
  <c r="G42" i="7"/>
  <c r="G46" i="7" s="1"/>
  <c r="G47" i="7" s="1"/>
  <c r="G42" i="8"/>
  <c r="G46" i="8" s="1"/>
  <c r="G47" i="8" s="1"/>
  <c r="I35" i="8"/>
  <c r="J22" i="8"/>
  <c r="H34" i="8"/>
  <c r="I21" i="8"/>
  <c r="H39" i="8"/>
  <c r="I26" i="8"/>
  <c r="I36" i="8"/>
  <c r="J23" i="8"/>
  <c r="H40" i="8"/>
  <c r="I27" i="8"/>
  <c r="J25" i="8"/>
  <c r="I38" i="8"/>
  <c r="J32" i="8"/>
  <c r="K19" i="8"/>
  <c r="J24" i="8"/>
  <c r="I37" i="8"/>
  <c r="I31" i="8"/>
  <c r="J18" i="8"/>
  <c r="H35" i="7"/>
  <c r="I22" i="7"/>
  <c r="H38" i="7"/>
  <c r="I25" i="7"/>
  <c r="H39" i="7"/>
  <c r="I26" i="7"/>
  <c r="H40" i="7"/>
  <c r="I27" i="7"/>
  <c r="I23" i="7"/>
  <c r="H36" i="7"/>
  <c r="I32" i="7"/>
  <c r="J19" i="7"/>
  <c r="H37" i="7"/>
  <c r="I24" i="7"/>
  <c r="I31" i="7"/>
  <c r="J18" i="7"/>
  <c r="I34" i="7"/>
  <c r="J21" i="7"/>
  <c r="H33" i="7"/>
  <c r="I20" i="7"/>
  <c r="F42" i="3"/>
  <c r="F46" i="3" s="1"/>
  <c r="G27" i="3"/>
  <c r="G40" i="3" s="1"/>
  <c r="G21" i="3"/>
  <c r="G34" i="3" s="1"/>
  <c r="G26" i="3"/>
  <c r="G39" i="3" s="1"/>
  <c r="G25" i="3"/>
  <c r="G38" i="3" s="1"/>
  <c r="G24" i="3"/>
  <c r="G37" i="3" s="1"/>
  <c r="G23" i="3"/>
  <c r="G36" i="3" s="1"/>
  <c r="G22" i="3"/>
  <c r="G35" i="3" s="1"/>
  <c r="I20" i="3"/>
  <c r="I33" i="3" s="1"/>
  <c r="H18" i="3"/>
  <c r="H31" i="3" s="1"/>
  <c r="K20" i="8" l="1"/>
  <c r="L20" i="8" s="1"/>
  <c r="L33" i="8" s="1"/>
  <c r="H42" i="8"/>
  <c r="H46" i="8" s="1"/>
  <c r="H47" i="8" s="1"/>
  <c r="G42" i="3"/>
  <c r="G46" i="3" s="1"/>
  <c r="H42" i="7"/>
  <c r="H46" i="7" s="1"/>
  <c r="H47" i="7" s="1"/>
  <c r="J37" i="8"/>
  <c r="K24" i="8"/>
  <c r="K25" i="8"/>
  <c r="J38" i="8"/>
  <c r="J31" i="8"/>
  <c r="K18" i="8"/>
  <c r="K33" i="8"/>
  <c r="K32" i="8"/>
  <c r="L19" i="8"/>
  <c r="L32" i="8" s="1"/>
  <c r="J27" i="8"/>
  <c r="I40" i="8"/>
  <c r="J36" i="8"/>
  <c r="K23" i="8"/>
  <c r="J26" i="8"/>
  <c r="I39" i="8"/>
  <c r="I34" i="8"/>
  <c r="J21" i="8"/>
  <c r="J35" i="8"/>
  <c r="K22" i="8"/>
  <c r="I33" i="7"/>
  <c r="J20" i="7"/>
  <c r="J34" i="7"/>
  <c r="K21" i="7"/>
  <c r="J31" i="7"/>
  <c r="K18" i="7"/>
  <c r="J24" i="7"/>
  <c r="I37" i="7"/>
  <c r="J32" i="7"/>
  <c r="K19" i="7"/>
  <c r="J27" i="7"/>
  <c r="I40" i="7"/>
  <c r="J26" i="7"/>
  <c r="I39" i="7"/>
  <c r="J25" i="7"/>
  <c r="I38" i="7"/>
  <c r="I36" i="7"/>
  <c r="J23" i="7"/>
  <c r="I35" i="7"/>
  <c r="J22" i="7"/>
  <c r="H21" i="3"/>
  <c r="H34" i="3" s="1"/>
  <c r="H27" i="3"/>
  <c r="H40" i="3" s="1"/>
  <c r="F47" i="3"/>
  <c r="H26" i="3"/>
  <c r="H39" i="3" s="1"/>
  <c r="H25" i="3"/>
  <c r="H38" i="3" s="1"/>
  <c r="H24" i="3"/>
  <c r="H37" i="3" s="1"/>
  <c r="H23" i="3"/>
  <c r="H36" i="3" s="1"/>
  <c r="H22" i="3"/>
  <c r="H35" i="3" s="1"/>
  <c r="J20" i="3"/>
  <c r="J33" i="3" s="1"/>
  <c r="I18" i="3"/>
  <c r="I31" i="3" s="1"/>
  <c r="I42" i="7" l="1"/>
  <c r="I46" i="7" s="1"/>
  <c r="I47" i="7" s="1"/>
  <c r="I42" i="8"/>
  <c r="I46" i="8" s="1"/>
  <c r="I47" i="8" s="1"/>
  <c r="K35" i="8"/>
  <c r="L22" i="8"/>
  <c r="L35" i="8" s="1"/>
  <c r="J34" i="8"/>
  <c r="K21" i="8"/>
  <c r="K36" i="8"/>
  <c r="L23" i="8"/>
  <c r="L36" i="8" s="1"/>
  <c r="K31" i="8"/>
  <c r="L18" i="8"/>
  <c r="L31" i="8" s="1"/>
  <c r="K37" i="8"/>
  <c r="L24" i="8"/>
  <c r="L37" i="8" s="1"/>
  <c r="J39" i="8"/>
  <c r="K26" i="8"/>
  <c r="J40" i="8"/>
  <c r="K27" i="8"/>
  <c r="L25" i="8"/>
  <c r="L38" i="8" s="1"/>
  <c r="K38" i="8"/>
  <c r="J35" i="7"/>
  <c r="K22" i="7"/>
  <c r="J36" i="7"/>
  <c r="K23" i="7"/>
  <c r="K25" i="7"/>
  <c r="J38" i="7"/>
  <c r="J39" i="7"/>
  <c r="K26" i="7"/>
  <c r="J40" i="7"/>
  <c r="K27" i="7"/>
  <c r="J37" i="7"/>
  <c r="K24" i="7"/>
  <c r="K32" i="7"/>
  <c r="L19" i="7"/>
  <c r="L32" i="7" s="1"/>
  <c r="K31" i="7"/>
  <c r="L18" i="7"/>
  <c r="L31" i="7" s="1"/>
  <c r="K34" i="7"/>
  <c r="L21" i="7"/>
  <c r="L34" i="7" s="1"/>
  <c r="J33" i="7"/>
  <c r="K20" i="7"/>
  <c r="I27" i="3"/>
  <c r="I40" i="3" s="1"/>
  <c r="I21" i="3"/>
  <c r="I34" i="3" s="1"/>
  <c r="H42" i="3"/>
  <c r="H46" i="3" s="1"/>
  <c r="G47" i="3"/>
  <c r="J27" i="3"/>
  <c r="J40" i="3" s="1"/>
  <c r="I26" i="3"/>
  <c r="I39" i="3" s="1"/>
  <c r="I25" i="3"/>
  <c r="I38" i="3" s="1"/>
  <c r="I24" i="3"/>
  <c r="I37" i="3" s="1"/>
  <c r="I23" i="3"/>
  <c r="I36" i="3" s="1"/>
  <c r="I22" i="3"/>
  <c r="I35" i="3" s="1"/>
  <c r="K20" i="3"/>
  <c r="K33" i="3" s="1"/>
  <c r="J18" i="3"/>
  <c r="J31" i="3" s="1"/>
  <c r="J42" i="8" l="1"/>
  <c r="J46" i="8" s="1"/>
  <c r="J47" i="8" s="1"/>
  <c r="J42" i="7"/>
  <c r="J46" i="7" s="1"/>
  <c r="J47" i="7" s="1"/>
  <c r="L27" i="8"/>
  <c r="L40" i="8" s="1"/>
  <c r="K40" i="8"/>
  <c r="L26" i="8"/>
  <c r="L39" i="8" s="1"/>
  <c r="K39" i="8"/>
  <c r="K34" i="8"/>
  <c r="L21" i="8"/>
  <c r="L34" i="8" s="1"/>
  <c r="K33" i="7"/>
  <c r="L20" i="7"/>
  <c r="L33" i="7" s="1"/>
  <c r="L25" i="7"/>
  <c r="L38" i="7" s="1"/>
  <c r="K38" i="7"/>
  <c r="K37" i="7"/>
  <c r="L24" i="7"/>
  <c r="L37" i="7" s="1"/>
  <c r="L27" i="7"/>
  <c r="L40" i="7" s="1"/>
  <c r="K40" i="7"/>
  <c r="L26" i="7"/>
  <c r="L39" i="7" s="1"/>
  <c r="K39" i="7"/>
  <c r="K36" i="7"/>
  <c r="L23" i="7"/>
  <c r="L36" i="7" s="1"/>
  <c r="K35" i="7"/>
  <c r="L22" i="7"/>
  <c r="L35" i="7" s="1"/>
  <c r="J21" i="3"/>
  <c r="J34" i="3" s="1"/>
  <c r="H47" i="3"/>
  <c r="I42" i="3"/>
  <c r="K27" i="3"/>
  <c r="K40" i="3" s="1"/>
  <c r="J26" i="3"/>
  <c r="J39" i="3" s="1"/>
  <c r="J25" i="3"/>
  <c r="J38" i="3" s="1"/>
  <c r="J24" i="3"/>
  <c r="J37" i="3" s="1"/>
  <c r="J23" i="3"/>
  <c r="J36" i="3" s="1"/>
  <c r="J22" i="3"/>
  <c r="J35" i="3" s="1"/>
  <c r="L20" i="3"/>
  <c r="L33" i="3" s="1"/>
  <c r="K18" i="3"/>
  <c r="K31" i="3" s="1"/>
  <c r="I46" i="3" l="1"/>
  <c r="I47" i="3" s="1"/>
  <c r="L42" i="8"/>
  <c r="L46" i="8" s="1"/>
  <c r="L47" i="8" s="1"/>
  <c r="L42" i="7"/>
  <c r="L46" i="7" s="1"/>
  <c r="L47" i="7" s="1"/>
  <c r="K42" i="7"/>
  <c r="K46" i="7" s="1"/>
  <c r="K47" i="7" s="1"/>
  <c r="K42" i="8"/>
  <c r="K46" i="8" s="1"/>
  <c r="K47" i="8" s="1"/>
  <c r="K21" i="3"/>
  <c r="K34" i="3" s="1"/>
  <c r="J42" i="3"/>
  <c r="J46" i="3" s="1"/>
  <c r="L27" i="3"/>
  <c r="L40" i="3" s="1"/>
  <c r="K26" i="3"/>
  <c r="K39" i="3" s="1"/>
  <c r="K25" i="3"/>
  <c r="K38" i="3" s="1"/>
  <c r="K24" i="3"/>
  <c r="K37" i="3" s="1"/>
  <c r="K23" i="3"/>
  <c r="K36" i="3" s="1"/>
  <c r="K22" i="3"/>
  <c r="K35" i="3" s="1"/>
  <c r="L18" i="3"/>
  <c r="L31" i="3" s="1"/>
  <c r="M47" i="8" l="1"/>
  <c r="M47" i="7"/>
  <c r="L21" i="3"/>
  <c r="L34" i="3" s="1"/>
  <c r="K42" i="3"/>
  <c r="K46" i="3" s="1"/>
  <c r="J47" i="3"/>
  <c r="L26" i="3"/>
  <c r="L39" i="3" s="1"/>
  <c r="L25" i="3"/>
  <c r="L38" i="3" s="1"/>
  <c r="L24" i="3"/>
  <c r="L37" i="3" s="1"/>
  <c r="L23" i="3"/>
  <c r="L36" i="3" s="1"/>
  <c r="L22" i="3"/>
  <c r="L35" i="3" s="1"/>
  <c r="K47" i="3" l="1"/>
  <c r="L42" i="3"/>
  <c r="L46" i="3" s="1"/>
  <c r="L47" i="3" s="1"/>
  <c r="M47" i="3" l="1"/>
  <c r="D7" i="6" s="1"/>
  <c r="E7" i="6" l="1"/>
  <c r="C7" i="6"/>
  <c r="D11" i="6"/>
  <c r="E11" i="6" s="1"/>
  <c r="D13" i="6"/>
  <c r="D14" i="6" l="1"/>
  <c r="E13" i="6"/>
</calcChain>
</file>

<file path=xl/comments1.xml><?xml version="1.0" encoding="utf-8"?>
<comments xmlns="http://schemas.openxmlformats.org/spreadsheetml/2006/main">
  <authors>
    <author>Camilo</author>
  </authors>
  <commentList>
    <comment ref="X6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=W6*U6</t>
        </r>
      </text>
    </comment>
    <comment ref="U7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=T7*R7</t>
        </r>
      </text>
    </comment>
    <comment ref="W11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=V11*$Q$27</t>
        </r>
      </text>
    </comment>
    <comment ref="M17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=SUM(C17:L17)</t>
        </r>
      </text>
    </comment>
    <comment ref="C23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=IF(H17=0,9999,1)</t>
        </r>
      </text>
    </comment>
    <comment ref="E36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=E9*E23</t>
        </r>
      </text>
    </comment>
    <comment ref="G42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=MIN(G31:G40)</t>
        </r>
      </text>
    </comment>
    <comment ref="I46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=I42*I44</t>
        </r>
      </text>
    </comment>
    <comment ref="E47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=E46*$Z$6</t>
        </r>
      </text>
    </comment>
    <comment ref="M47" authorId="0">
      <text>
        <r>
          <rPr>
            <b/>
            <sz val="9"/>
            <color indexed="81"/>
            <rFont val="Tahoma"/>
            <family val="2"/>
          </rPr>
          <t>Camilo:</t>
        </r>
        <r>
          <rPr>
            <sz val="9"/>
            <color indexed="81"/>
            <rFont val="Tahoma"/>
            <family val="2"/>
          </rPr>
          <t xml:space="preserve">
=SUM(C47:L47)</t>
        </r>
      </text>
    </comment>
  </commentList>
</comments>
</file>

<file path=xl/sharedStrings.xml><?xml version="1.0" encoding="utf-8"?>
<sst xmlns="http://schemas.openxmlformats.org/spreadsheetml/2006/main" count="523" uniqueCount="276">
  <si>
    <t>Lifestyle Analysis Reports: Market Potential Report</t>
  </si>
  <si>
    <t>Alcohol &amp; Tobacco: Drink Micro Brew Beer (A)</t>
  </si>
  <si>
    <t>United States by DMA</t>
  </si>
  <si>
    <t>Geo Code</t>
  </si>
  <si>
    <t>Market Name</t>
  </si>
  <si>
    <t>Base Count</t>
  </si>
  <si>
    <t>Base Count %Comp</t>
  </si>
  <si>
    <t>Estimated Users</t>
  </si>
  <si>
    <t>Estimated Users %Comp</t>
  </si>
  <si>
    <t>Users / 100 HHs</t>
  </si>
  <si>
    <t>Market Potential Index</t>
  </si>
  <si>
    <t>San Francisco et al, CA</t>
  </si>
  <si>
    <t>Washington et al, DC-MD</t>
  </si>
  <si>
    <t>Boston et al, MA-NH</t>
  </si>
  <si>
    <t>Anchorage, AK</t>
  </si>
  <si>
    <t>Fairbanks, AK</t>
  </si>
  <si>
    <t>New York, NY</t>
  </si>
  <si>
    <t>San Diego, CA</t>
  </si>
  <si>
    <t>Chicago, IL</t>
  </si>
  <si>
    <t>Monterey-Salinas, CA</t>
  </si>
  <si>
    <t>Hartford &amp; New Haven, CT</t>
  </si>
  <si>
    <t>Baltimore, MD</t>
  </si>
  <si>
    <t>Juneau, AK</t>
  </si>
  <si>
    <t>Quintile 1</t>
  </si>
  <si>
    <t>Los Angeles, CA</t>
  </si>
  <si>
    <t>Honolulu, HI</t>
  </si>
  <si>
    <t>Seattle-Tacoma, WA</t>
  </si>
  <si>
    <t>Denver, CO</t>
  </si>
  <si>
    <t>Sacramento et al, CA</t>
  </si>
  <si>
    <t>Austin, TX</t>
  </si>
  <si>
    <t>Santa Barbara et al, CA</t>
  </si>
  <si>
    <t>Philadelphia, PA</t>
  </si>
  <si>
    <t>Salt Lake City, UT</t>
  </si>
  <si>
    <t>Las Vegas, NV</t>
  </si>
  <si>
    <t>Minneapolis-St. Paul, MN</t>
  </si>
  <si>
    <t>Dallas-Ft. Worth, TX</t>
  </si>
  <si>
    <t>Houston, TX</t>
  </si>
  <si>
    <t>Quintile 2</t>
  </si>
  <si>
    <t>Detroit, MI</t>
  </si>
  <si>
    <t>Atlanta, GA</t>
  </si>
  <si>
    <t>Charlottesville, VA</t>
  </si>
  <si>
    <t>Providence et al, RI-MA</t>
  </si>
  <si>
    <t>Phoenix et al, AZ</t>
  </si>
  <si>
    <t>Richmond-Petersburg, VA</t>
  </si>
  <si>
    <t>Norfolk et al, VA</t>
  </si>
  <si>
    <t>Reno, NV</t>
  </si>
  <si>
    <t>Portland, OR</t>
  </si>
  <si>
    <t>Colorado Sprgs et al, CO</t>
  </si>
  <si>
    <t>Milwaukee, WI</t>
  </si>
  <si>
    <t>Cincinnati, OH</t>
  </si>
  <si>
    <t>Kansas City, MO-KS</t>
  </si>
  <si>
    <t>W. Palm Beach et al, FL</t>
  </si>
  <si>
    <t>Omaha, NE</t>
  </si>
  <si>
    <t>Springfield-Holyoke, MA</t>
  </si>
  <si>
    <t>Rochester, NY</t>
  </si>
  <si>
    <t>Miami-Ft. Lauderdale, FL</t>
  </si>
  <si>
    <t>Bend, OR</t>
  </si>
  <si>
    <t>Columbus, OH</t>
  </si>
  <si>
    <t>Madison, WI</t>
  </si>
  <si>
    <t>Albany et al, NY</t>
  </si>
  <si>
    <t>St. Louis, MO</t>
  </si>
  <si>
    <t>Palm Springs, CA</t>
  </si>
  <si>
    <t>Boise, ID</t>
  </si>
  <si>
    <t>Indianapolis, IN</t>
  </si>
  <si>
    <t>Bakersfield, CA</t>
  </si>
  <si>
    <t>Peoria-Bloomington, IL</t>
  </si>
  <si>
    <t>Jacksonville, FL</t>
  </si>
  <si>
    <t>Harrisburg et al, PA</t>
  </si>
  <si>
    <t>Quintile 3</t>
  </si>
  <si>
    <t>Orlando et al, FL</t>
  </si>
  <si>
    <t>Cleveland et al, OH</t>
  </si>
  <si>
    <t>San Antonio, TX</t>
  </si>
  <si>
    <t>Idaho Falls et al, ID</t>
  </si>
  <si>
    <t>Des Moines-Ames, IA</t>
  </si>
  <si>
    <t>Ft. Myers-Naples, FL</t>
  </si>
  <si>
    <t>Charleston, SC</t>
  </si>
  <si>
    <t>Grand Junction et al, CO</t>
  </si>
  <si>
    <t>Raleigh et al, NC</t>
  </si>
  <si>
    <t>Tucson(Sierra Vista), AZ</t>
  </si>
  <si>
    <t>Green Bay-Appleton, WI</t>
  </si>
  <si>
    <t>Rockford, IL</t>
  </si>
  <si>
    <t>Fresno-Visalia, CA</t>
  </si>
  <si>
    <t>Syracuse, NY</t>
  </si>
  <si>
    <t>Charlotte, NC</t>
  </si>
  <si>
    <t>Grand Rapids et al, MI</t>
  </si>
  <si>
    <t>Rochester et al, MN-IA</t>
  </si>
  <si>
    <t>Portland-Auburn, ME</t>
  </si>
  <si>
    <t>Burlington et al, VT-NY</t>
  </si>
  <si>
    <t>Tampa et al, FL</t>
  </si>
  <si>
    <t>Dayton, OH</t>
  </si>
  <si>
    <t>Victoria, TX</t>
  </si>
  <si>
    <t>Cedar Rapids et al, IA</t>
  </si>
  <si>
    <t>Lansing, MI</t>
  </si>
  <si>
    <t>Yakima et al, WA</t>
  </si>
  <si>
    <t>Louisville, KY</t>
  </si>
  <si>
    <t>Toledo, OH</t>
  </si>
  <si>
    <t>Cheyenne et al, WY-NE</t>
  </si>
  <si>
    <t>Ft. Wayne, IN</t>
  </si>
  <si>
    <t>Buffalo, NY</t>
  </si>
  <si>
    <t>New Orleans, LA</t>
  </si>
  <si>
    <t>Nashville, TN</t>
  </si>
  <si>
    <t>Odessa-Midland, TX</t>
  </si>
  <si>
    <t>Lafayette, IN</t>
  </si>
  <si>
    <t>Memphis, TN</t>
  </si>
  <si>
    <t>Pittsburgh, PA</t>
  </si>
  <si>
    <t>Baton Rouge, LA</t>
  </si>
  <si>
    <t>Columbia, SC</t>
  </si>
  <si>
    <t>Helena, MT</t>
  </si>
  <si>
    <t>Oklahoma City, OK</t>
  </si>
  <si>
    <t>Waco-Temple-Bryan, TX</t>
  </si>
  <si>
    <t>South Bend-Elkhart, IN</t>
  </si>
  <si>
    <t>Casper-Riverton, WY</t>
  </si>
  <si>
    <t>Champaign et al, IL</t>
  </si>
  <si>
    <t>Butte-Bozeman, MT</t>
  </si>
  <si>
    <t>Mankato, MN</t>
  </si>
  <si>
    <t>Quintile 4</t>
  </si>
  <si>
    <t>Albuquerque-Santa Fe, NM</t>
  </si>
  <si>
    <t>Wichita et al, KS</t>
  </si>
  <si>
    <t>Davenport et al, IA-IL</t>
  </si>
  <si>
    <t>Twin Falls, ID</t>
  </si>
  <si>
    <t>Salisbury, MD</t>
  </si>
  <si>
    <t>Harrisonburg, VA</t>
  </si>
  <si>
    <t>Gainesville, FL</t>
  </si>
  <si>
    <t>Spokane, WA</t>
  </si>
  <si>
    <t>Birmingham et al, AL</t>
  </si>
  <si>
    <t>Lima, OH</t>
  </si>
  <si>
    <t>Lincoln et al, NE</t>
  </si>
  <si>
    <t>Savannah, GA</t>
  </si>
  <si>
    <t>Billings, MT</t>
  </si>
  <si>
    <t>Topeka, KS</t>
  </si>
  <si>
    <t>Eugene, OR</t>
  </si>
  <si>
    <t>Mobile et al, AL-FL</t>
  </si>
  <si>
    <t>Laredo, TX</t>
  </si>
  <si>
    <t>Binghamton, NY</t>
  </si>
  <si>
    <t>Greensboro et al, NC</t>
  </si>
  <si>
    <t>Tulsa, OK</t>
  </si>
  <si>
    <t>Tallahassee et al, FL-GA</t>
  </si>
  <si>
    <t>Biloxi-Gulfport, MS</t>
  </si>
  <si>
    <t>Lake Charles, LA</t>
  </si>
  <si>
    <t>Huntsville et al, AL</t>
  </si>
  <si>
    <t>Fargo-Valley City, ND</t>
  </si>
  <si>
    <t>Wausau-Rhinelander, WI</t>
  </si>
  <si>
    <t>La Crosse-Eau Claire, WI</t>
  </si>
  <si>
    <t>St. Joseph, MO</t>
  </si>
  <si>
    <t>Evansville, IN</t>
  </si>
  <si>
    <t>Flint-Saginaw et al, MI</t>
  </si>
  <si>
    <t>Beaumont-Port Arthur, TX</t>
  </si>
  <si>
    <t>North Platte, NE</t>
  </si>
  <si>
    <t>Augusta, GA</t>
  </si>
  <si>
    <t>Wilmington, NC</t>
  </si>
  <si>
    <t>Sioux Falls et al, SD</t>
  </si>
  <si>
    <t>Columbia et al, MO</t>
  </si>
  <si>
    <t>Corpus Christi, TX</t>
  </si>
  <si>
    <t>Lubbock, TX</t>
  </si>
  <si>
    <t>Youngstown, OH</t>
  </si>
  <si>
    <t>El Paso et al, TX-NM</t>
  </si>
  <si>
    <t>Erie, PA</t>
  </si>
  <si>
    <t>Utica, NY</t>
  </si>
  <si>
    <t>Chico-Redding, CA</t>
  </si>
  <si>
    <t>Columbus, GA</t>
  </si>
  <si>
    <t>Wilkes Barre et al, PA</t>
  </si>
  <si>
    <t>Macon, GA</t>
  </si>
  <si>
    <t>Rapid City, SD</t>
  </si>
  <si>
    <t>Missoula, MT</t>
  </si>
  <si>
    <t>Ft. Smith et al, AR</t>
  </si>
  <si>
    <t>Amarillo, TX</t>
  </si>
  <si>
    <t>Chattanooga, TN</t>
  </si>
  <si>
    <t>Sioux City, IA</t>
  </si>
  <si>
    <t>Roanoke-Lynchburg, VA</t>
  </si>
  <si>
    <t>Panama City, FL</t>
  </si>
  <si>
    <t>Zanesville, OH</t>
  </si>
  <si>
    <t>Elmira et al, NY</t>
  </si>
  <si>
    <t>Wichita Fls et al, TX-OK</t>
  </si>
  <si>
    <t>Duluth-Superior, MN-WI</t>
  </si>
  <si>
    <t>Watertown, NY</t>
  </si>
  <si>
    <t>Lafayette, LA</t>
  </si>
  <si>
    <t>Greenville et al, SC-NC</t>
  </si>
  <si>
    <t>San Angelo, TX</t>
  </si>
  <si>
    <t>Minot et al, ND</t>
  </si>
  <si>
    <t>Bowling Green, KY</t>
  </si>
  <si>
    <t>Knoxville, TN</t>
  </si>
  <si>
    <t>Jackson, MS</t>
  </si>
  <si>
    <t>Medford et al, OR</t>
  </si>
  <si>
    <t>Eureka, CA</t>
  </si>
  <si>
    <t>Little Rock et al, AR</t>
  </si>
  <si>
    <t>Tyler-Longview et al, TX</t>
  </si>
  <si>
    <t>Parkersburg, WV</t>
  </si>
  <si>
    <t>Yuma-El Centro, AZ-CA</t>
  </si>
  <si>
    <t>Greenville et al, NC</t>
  </si>
  <si>
    <t>Lexington, KY</t>
  </si>
  <si>
    <t>Montgomery-Selma, AL</t>
  </si>
  <si>
    <t>Terre Haute, IN</t>
  </si>
  <si>
    <t>Quincy et al, IL-MO-IA</t>
  </si>
  <si>
    <t>Johnstown-Altoona, PA</t>
  </si>
  <si>
    <t>Great Falls, MT</t>
  </si>
  <si>
    <t>Abilene-Sweetwater, TX</t>
  </si>
  <si>
    <t>Bangor, ME</t>
  </si>
  <si>
    <t>Shreveport, LA</t>
  </si>
  <si>
    <t>Traverse City et al, MI</t>
  </si>
  <si>
    <t>Alexandria, LA</t>
  </si>
  <si>
    <t>Dothan, AL</t>
  </si>
  <si>
    <t>Myrtle Beach et al, SC</t>
  </si>
  <si>
    <t>Harlingen et al, TX</t>
  </si>
  <si>
    <t>Marquette, MI</t>
  </si>
  <si>
    <t>Jackson, TN</t>
  </si>
  <si>
    <t>Springfield, MO</t>
  </si>
  <si>
    <t>Albany, GA</t>
  </si>
  <si>
    <t>Sherman-Ada, TX-OK</t>
  </si>
  <si>
    <t>Hattiesburg-Laurel, MS</t>
  </si>
  <si>
    <t>Wheeling et al, WV-OH</t>
  </si>
  <si>
    <t>Jonesboro, AR</t>
  </si>
  <si>
    <t>Joplin-Pittsburg, MO-KS</t>
  </si>
  <si>
    <t>Monroe-El Dorado, LA-AR</t>
  </si>
  <si>
    <t>Ottumwa et al, IA-MO</t>
  </si>
  <si>
    <t>Alpena, MI</t>
  </si>
  <si>
    <t>Paducah et al, KY-MO-IL</t>
  </si>
  <si>
    <t>Glendive, MT</t>
  </si>
  <si>
    <t>Charleston et al, WV</t>
  </si>
  <si>
    <t>Clarksburg-Weston, WV</t>
  </si>
  <si>
    <t>Tri-Cities, TN-VA</t>
  </si>
  <si>
    <t>Columbus et al, MS</t>
  </si>
  <si>
    <t>Meridian, MS</t>
  </si>
  <si>
    <t>Presque Isle, ME</t>
  </si>
  <si>
    <t>Greenwood-Greenville, MS</t>
  </si>
  <si>
    <t>Bluefield et al, WV</t>
  </si>
  <si>
    <t>Quintile 5</t>
  </si>
  <si>
    <t>Total</t>
  </si>
  <si>
    <t>Prepared On: Fri, 15 Apr 2011</t>
  </si>
  <si>
    <t>PRIZM, 2010</t>
  </si>
  <si>
    <t>© 2010 EXPERIAN Marketing Solutions, Inc. All Rights Reserved.</t>
  </si>
  <si>
    <t>© 2010 The Nielsen Company. All rights reserved.</t>
  </si>
  <si>
    <t>Cost per Ton-Mile Transportation</t>
  </si>
  <si>
    <t>Mile-Km Conversion Factor</t>
  </si>
  <si>
    <t>Cost per Ton-Km transportation</t>
  </si>
  <si>
    <t>Beers in a 52-foot truck</t>
  </si>
  <si>
    <t>Weight of a beer bottle in grams</t>
  </si>
  <si>
    <t>Weight of 12oz of beer in grams</t>
  </si>
  <si>
    <t>Total Weight in Kg of a Beer bottle</t>
  </si>
  <si>
    <t>Cost per Km of a full truck</t>
  </si>
  <si>
    <t>Total Weight of a full truck in Tons</t>
  </si>
  <si>
    <t>Potential Users</t>
  </si>
  <si>
    <t>Potential Index</t>
  </si>
  <si>
    <t>Base Reach</t>
  </si>
  <si>
    <t>Users reached</t>
  </si>
  <si>
    <t>Consumption (Gallons/Year)</t>
  </si>
  <si>
    <t>Consumption (Tons/Year)</t>
  </si>
  <si>
    <t>Gallons in a Ton</t>
  </si>
  <si>
    <t>Tons in a Gallon</t>
  </si>
  <si>
    <t>Tons Demanded</t>
  </si>
  <si>
    <t>Demand from Each City (Tons/Year)</t>
  </si>
  <si>
    <t>Cost of Transportation</t>
  </si>
  <si>
    <t>=</t>
  </si>
  <si>
    <t>Kms/Ton transported</t>
  </si>
  <si>
    <t>Gallons in a Micro Brewery</t>
  </si>
  <si>
    <t>Gallons -&gt; Tons</t>
  </si>
  <si>
    <t>Tons / Year</t>
  </si>
  <si>
    <t>Revenues</t>
  </si>
  <si>
    <t>Beers</t>
  </si>
  <si>
    <t>Price</t>
  </si>
  <si>
    <t>Beers/Year</t>
  </si>
  <si>
    <t>Capex for 460,000 Gallons</t>
  </si>
  <si>
    <t>Capex per Gallon</t>
  </si>
  <si>
    <t>Wholesale price</t>
  </si>
  <si>
    <t>Transportation Costs</t>
  </si>
  <si>
    <t>Depreciation</t>
  </si>
  <si>
    <t>Raw Materials</t>
  </si>
  <si>
    <t>Labor</t>
  </si>
  <si>
    <t>COGS</t>
  </si>
  <si>
    <t>Gross Margin</t>
  </si>
  <si>
    <t>Gross Profit</t>
  </si>
  <si>
    <t>Per Year</t>
  </si>
  <si>
    <t>Per  Beer (year)</t>
  </si>
  <si>
    <t>Distance Matrix</t>
  </si>
  <si>
    <t>Selected Cities</t>
  </si>
  <si>
    <t>Minimum Distance from closest plant</t>
  </si>
  <si>
    <t>Relevant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</si>
</sst>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$&quot;#,##0.00_);[Red]\(&quot;$&quot;#,##0.00\)"/>
    <numFmt numFmtId="164" formatCode="0.0000"/>
    <numFmt numFmtId="165" formatCode="0.000"/>
    <numFmt numFmtId="166" formatCode="0.00000000000000%"/>
    <numFmt numFmtId="167" formatCode="0.0"/>
    <numFmt numFmtId="168" formatCode="0.0%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CC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2F7FB"/>
        <bgColor indexed="64"/>
      </patternFill>
    </fill>
    <fill>
      <patternFill patternType="solid">
        <fgColor rgb="FFFBEAFB"/>
        <bgColor indexed="64"/>
      </patternFill>
    </fill>
    <fill>
      <patternFill patternType="solid">
        <fgColor rgb="FFF8E0F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43BAF1"/>
      </bottom>
      <diagonal/>
    </border>
    <border>
      <left/>
      <right/>
      <top style="medium">
        <color rgb="FF43BAF1"/>
      </top>
      <bottom style="medium">
        <color rgb="FF43BAF1"/>
      </bottom>
      <diagonal/>
    </border>
    <border>
      <left/>
      <right style="medium">
        <color rgb="FF43BAF1"/>
      </right>
      <top/>
      <bottom style="medium">
        <color rgb="FF43BAF1"/>
      </bottom>
      <diagonal/>
    </border>
    <border>
      <left/>
      <right style="medium">
        <color rgb="FF43BAF1"/>
      </right>
      <top/>
      <bottom/>
      <diagonal/>
    </border>
    <border>
      <left/>
      <right/>
      <top style="medium">
        <color rgb="FF43BAF1"/>
      </top>
      <bottom/>
      <diagonal/>
    </border>
    <border>
      <left style="medium">
        <color rgb="FF0000CC"/>
      </left>
      <right/>
      <top style="medium">
        <color rgb="FF0000CC"/>
      </top>
      <bottom style="medium">
        <color rgb="FF0000CC"/>
      </bottom>
      <diagonal/>
    </border>
    <border>
      <left/>
      <right/>
      <top style="medium">
        <color rgb="FF0000CC"/>
      </top>
      <bottom style="medium">
        <color rgb="FF0000CC"/>
      </bottom>
      <diagonal/>
    </border>
    <border>
      <left/>
      <right style="medium">
        <color rgb="FF0000CC"/>
      </right>
      <top style="medium">
        <color rgb="FF0000CC"/>
      </top>
      <bottom style="medium">
        <color rgb="FF0000CC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1" fillId="0" borderId="0" xfId="0" applyFont="1"/>
    <xf numFmtId="0" fontId="5" fillId="2" borderId="3" xfId="1" applyFill="1" applyBorder="1" applyAlignment="1" applyProtection="1"/>
    <xf numFmtId="0" fontId="4" fillId="3" borderId="4" xfId="0" applyFont="1" applyFill="1" applyBorder="1"/>
    <xf numFmtId="3" fontId="4" fillId="3" borderId="4" xfId="0" applyNumberFormat="1" applyFont="1" applyFill="1" applyBorder="1"/>
    <xf numFmtId="0" fontId="4" fillId="4" borderId="4" xfId="0" applyFont="1" applyFill="1" applyBorder="1"/>
    <xf numFmtId="3" fontId="4" fillId="4" borderId="4" xfId="0" applyNumberFormat="1" applyFont="1" applyFill="1" applyBorder="1"/>
    <xf numFmtId="0" fontId="4" fillId="2" borderId="4" xfId="0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3" fontId="4" fillId="5" borderId="4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3" fontId="3" fillId="5" borderId="4" xfId="0" applyNumberFormat="1" applyFont="1" applyFill="1" applyBorder="1" applyAlignment="1">
      <alignment vertical="center"/>
    </xf>
    <xf numFmtId="10" fontId="4" fillId="3" borderId="4" xfId="0" applyNumberFormat="1" applyFont="1" applyFill="1" applyBorder="1"/>
    <xf numFmtId="10" fontId="4" fillId="4" borderId="4" xfId="2" applyNumberFormat="1" applyFont="1" applyFill="1" applyBorder="1"/>
    <xf numFmtId="10" fontId="4" fillId="3" borderId="4" xfId="2" applyNumberFormat="1" applyFont="1" applyFill="1" applyBorder="1"/>
    <xf numFmtId="10" fontId="4" fillId="2" borderId="4" xfId="2" applyNumberFormat="1" applyFont="1" applyFill="1" applyBorder="1" applyAlignment="1">
      <alignment vertical="center"/>
    </xf>
    <xf numFmtId="10" fontId="4" fillId="5" borderId="4" xfId="2" applyNumberFormat="1" applyFont="1" applyFill="1" applyBorder="1" applyAlignment="1">
      <alignment vertical="center"/>
    </xf>
    <xf numFmtId="10" fontId="3" fillId="2" borderId="4" xfId="2" applyNumberFormat="1" applyFont="1" applyFill="1" applyBorder="1" applyAlignment="1">
      <alignment vertical="center"/>
    </xf>
    <xf numFmtId="10" fontId="3" fillId="5" borderId="4" xfId="2" applyNumberFormat="1" applyFont="1" applyFill="1" applyBorder="1" applyAlignment="1">
      <alignment vertical="center"/>
    </xf>
    <xf numFmtId="0" fontId="0" fillId="0" borderId="0" xfId="0" applyBorder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8" fillId="0" borderId="0" xfId="0" applyFont="1"/>
    <xf numFmtId="4" fontId="0" fillId="0" borderId="0" xfId="0" applyNumberFormat="1"/>
    <xf numFmtId="0" fontId="5" fillId="2" borderId="4" xfId="1" applyFill="1" applyBorder="1" applyAlignment="1" applyProtection="1"/>
    <xf numFmtId="0" fontId="4" fillId="6" borderId="4" xfId="0" applyFont="1" applyFill="1" applyBorder="1"/>
    <xf numFmtId="0" fontId="4" fillId="6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0" fillId="0" borderId="0" xfId="0" applyFill="1" applyBorder="1"/>
    <xf numFmtId="10" fontId="0" fillId="0" borderId="0" xfId="0" applyNumberFormat="1"/>
    <xf numFmtId="166" fontId="0" fillId="0" borderId="0" xfId="0" applyNumberFormat="1"/>
    <xf numFmtId="1" fontId="0" fillId="0" borderId="0" xfId="0" applyNumberFormat="1"/>
    <xf numFmtId="0" fontId="0" fillId="0" borderId="6" xfId="0" applyFill="1" applyBorder="1"/>
    <xf numFmtId="0" fontId="0" fillId="0" borderId="7" xfId="0" applyBorder="1"/>
    <xf numFmtId="0" fontId="0" fillId="0" borderId="8" xfId="0" applyBorder="1"/>
    <xf numFmtId="2" fontId="0" fillId="0" borderId="0" xfId="0" applyNumberFormat="1" applyFill="1" applyBorder="1"/>
    <xf numFmtId="3" fontId="0" fillId="0" borderId="0" xfId="0" applyNumberFormat="1" applyFill="1" applyBorder="1"/>
    <xf numFmtId="0" fontId="7" fillId="0" borderId="0" xfId="0" applyFont="1"/>
    <xf numFmtId="4" fontId="0" fillId="0" borderId="9" xfId="0" applyNumberFormat="1" applyBorder="1"/>
    <xf numFmtId="4" fontId="4" fillId="3" borderId="4" xfId="0" applyNumberFormat="1" applyFont="1" applyFill="1" applyBorder="1"/>
    <xf numFmtId="167" fontId="0" fillId="0" borderId="0" xfId="0" applyNumberFormat="1"/>
    <xf numFmtId="3" fontId="0" fillId="0" borderId="0" xfId="0" applyNumberFormat="1"/>
    <xf numFmtId="168" fontId="8" fillId="0" borderId="0" xfId="0" applyNumberFormat="1" applyFont="1"/>
    <xf numFmtId="168" fontId="0" fillId="0" borderId="0" xfId="0" applyNumberFormat="1"/>
    <xf numFmtId="8" fontId="0" fillId="0" borderId="0" xfId="0" applyNumberFormat="1"/>
    <xf numFmtId="0" fontId="0" fillId="0" borderId="10" xfId="0" applyBorder="1"/>
    <xf numFmtId="8" fontId="0" fillId="0" borderId="10" xfId="0" applyNumberFormat="1" applyBorder="1"/>
    <xf numFmtId="0" fontId="9" fillId="0" borderId="10" xfId="0" applyFont="1" applyBorder="1"/>
    <xf numFmtId="8" fontId="9" fillId="0" borderId="10" xfId="0" applyNumberFormat="1" applyFont="1" applyBorder="1"/>
    <xf numFmtId="8" fontId="0" fillId="0" borderId="0" xfId="0" applyNumberFormat="1" applyBorder="1"/>
    <xf numFmtId="9" fontId="0" fillId="0" borderId="10" xfId="0" applyNumberFormat="1" applyBorder="1"/>
    <xf numFmtId="10" fontId="7" fillId="0" borderId="0" xfId="0" applyNumberFormat="1" applyFont="1"/>
    <xf numFmtId="8" fontId="7" fillId="0" borderId="0" xfId="0" applyNumberFormat="1" applyFont="1"/>
    <xf numFmtId="8" fontId="7" fillId="0" borderId="0" xfId="0" applyNumberFormat="1" applyFont="1" applyBorder="1"/>
    <xf numFmtId="0" fontId="10" fillId="7" borderId="0" xfId="0" applyFont="1" applyFill="1"/>
    <xf numFmtId="0" fontId="0" fillId="0" borderId="10" xfId="0" applyFill="1" applyBorder="1"/>
    <xf numFmtId="4" fontId="0" fillId="0" borderId="10" xfId="0" applyNumberFormat="1" applyFill="1" applyBorder="1"/>
    <xf numFmtId="4" fontId="0" fillId="0" borderId="11" xfId="0" applyNumberFormat="1" applyFill="1" applyBorder="1"/>
    <xf numFmtId="0" fontId="10" fillId="7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 vertic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114300</xdr:rowOff>
    </xdr:from>
    <xdr:to>
      <xdr:col>15</xdr:col>
      <xdr:colOff>0</xdr:colOff>
      <xdr:row>33</xdr:row>
      <xdr:rowOff>114300</xdr:rowOff>
    </xdr:to>
    <xdr:pic>
      <xdr:nvPicPr>
        <xdr:cNvPr id="2" name="Picture 1" descr="http://www.mapping.claritas.com/output/pc1516604754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4800"/>
          <a:ext cx="9144000" cy="609600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457200</xdr:colOff>
      <xdr:row>0</xdr:row>
      <xdr:rowOff>0</xdr:rowOff>
    </xdr:from>
    <xdr:to>
      <xdr:col>13</xdr:col>
      <xdr:colOff>205423</xdr:colOff>
      <xdr:row>6</xdr:row>
      <xdr:rowOff>119380</xdr:rowOff>
    </xdr:to>
    <xdr:pic>
      <xdr:nvPicPr>
        <xdr:cNvPr id="3" name="Picture 2" descr="http://www.mapping.claritas.com/output/pc1516604753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43600" y="0"/>
          <a:ext cx="2186623" cy="12623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7"/>
  <sheetViews>
    <sheetView workbookViewId="0">
      <selection activeCell="F7" sqref="F7"/>
    </sheetView>
  </sheetViews>
  <sheetFormatPr defaultRowHeight="15" outlineLevelRow="1" x14ac:dyDescent="0.25"/>
  <cols>
    <col min="1" max="1" width="10.5703125" customWidth="1"/>
    <col min="2" max="2" width="20" bestFit="1" customWidth="1"/>
    <col min="3" max="3" width="10.85546875" bestFit="1" customWidth="1"/>
    <col min="4" max="4" width="18.28515625" bestFit="1" customWidth="1"/>
    <col min="5" max="5" width="15.28515625" bestFit="1" customWidth="1"/>
    <col min="6" max="6" width="22.7109375" bestFit="1" customWidth="1"/>
    <col min="7" max="7" width="14.5703125" bestFit="1" customWidth="1"/>
    <col min="8" max="8" width="21.7109375" bestFit="1" customWidth="1"/>
    <col min="9" max="9" width="20.42578125" bestFit="1" customWidth="1"/>
  </cols>
  <sheetData>
    <row r="1" spans="1:9" x14ac:dyDescent="0.25">
      <c r="A1" s="1" t="s">
        <v>0</v>
      </c>
    </row>
    <row r="2" spans="1:9" x14ac:dyDescent="0.25">
      <c r="A2" s="2"/>
    </row>
    <row r="3" spans="1:9" ht="15.75" thickBot="1" x14ac:dyDescent="0.3">
      <c r="A3" s="65" t="s">
        <v>1</v>
      </c>
      <c r="B3" s="65"/>
      <c r="C3" s="65"/>
      <c r="D3" s="65"/>
      <c r="E3" s="65"/>
      <c r="F3" s="65"/>
      <c r="G3" s="65"/>
      <c r="H3" s="65"/>
    </row>
    <row r="4" spans="1:9" ht="15.75" thickBot="1" x14ac:dyDescent="0.3">
      <c r="A4" s="66" t="s">
        <v>2</v>
      </c>
      <c r="B4" s="66"/>
      <c r="C4" s="66"/>
      <c r="D4" s="66"/>
      <c r="E4" s="66"/>
      <c r="F4" s="66"/>
      <c r="G4" s="66"/>
      <c r="H4" s="66"/>
    </row>
    <row r="5" spans="1:9" ht="15.75" thickBot="1" x14ac:dyDescent="0.3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</row>
    <row r="6" spans="1:9" x14ac:dyDescent="0.25">
      <c r="A6" s="29"/>
      <c r="B6" s="29"/>
      <c r="C6" s="29"/>
      <c r="D6" s="29"/>
      <c r="E6" s="29"/>
      <c r="F6" s="29"/>
      <c r="G6" s="29"/>
      <c r="H6" s="29"/>
    </row>
    <row r="7" spans="1:9" x14ac:dyDescent="0.25">
      <c r="A7" s="30">
        <v>807</v>
      </c>
      <c r="B7" s="4" t="s">
        <v>11</v>
      </c>
      <c r="C7" s="5">
        <v>2568938</v>
      </c>
      <c r="D7" s="16">
        <f t="shared" ref="D7:D70" si="0">C7/$C$223</f>
        <v>2.2124728103222812E-2</v>
      </c>
      <c r="E7" s="5">
        <v>806694</v>
      </c>
      <c r="F7" s="16">
        <f>E7/$E$223</f>
        <v>3.2388384708939198E-2</v>
      </c>
      <c r="G7" s="16">
        <f>E7/C7</f>
        <v>0.31401847767443203</v>
      </c>
      <c r="H7" s="44">
        <f>F7/D7*100</f>
        <v>146.38997847942511</v>
      </c>
      <c r="I7" s="35"/>
    </row>
    <row r="8" spans="1:9" x14ac:dyDescent="0.25">
      <c r="A8" s="12"/>
      <c r="B8" s="12" t="s">
        <v>23</v>
      </c>
      <c r="C8" s="13">
        <v>22173079</v>
      </c>
      <c r="D8" s="21">
        <f t="shared" si="0"/>
        <v>0.19096348144107783</v>
      </c>
      <c r="E8" s="13">
        <v>6155760</v>
      </c>
      <c r="F8" s="21">
        <f t="shared" ref="F8:F70" si="1">E8/$E$223</f>
        <v>0.24715086892415158</v>
      </c>
      <c r="G8" s="21">
        <f>E8/C8</f>
        <v>0.2776231483232437</v>
      </c>
      <c r="H8" s="44">
        <f t="shared" ref="H8:H21" si="2">F8/D8*100</f>
        <v>129.4231059567326</v>
      </c>
      <c r="I8" s="35"/>
    </row>
    <row r="9" spans="1:9" x14ac:dyDescent="0.25">
      <c r="A9" s="12"/>
      <c r="B9" s="12" t="s">
        <v>37</v>
      </c>
      <c r="C9" s="13">
        <v>23134248</v>
      </c>
      <c r="D9" s="21">
        <f t="shared" si="0"/>
        <v>0.1992414557581873</v>
      </c>
      <c r="E9" s="13">
        <v>5704532</v>
      </c>
      <c r="F9" s="21">
        <f t="shared" si="1"/>
        <v>0.22903427693828679</v>
      </c>
      <c r="G9" s="21">
        <f>E9/C9</f>
        <v>0.24658385264997593</v>
      </c>
      <c r="H9" s="44">
        <f t="shared" si="2"/>
        <v>114.95312361914181</v>
      </c>
      <c r="I9" s="35"/>
    </row>
    <row r="10" spans="1:9" x14ac:dyDescent="0.25">
      <c r="A10" s="14"/>
      <c r="B10" s="14" t="s">
        <v>68</v>
      </c>
      <c r="C10" s="15">
        <v>22836924</v>
      </c>
      <c r="D10" s="22">
        <f t="shared" si="0"/>
        <v>0.19668078179152768</v>
      </c>
      <c r="E10" s="15">
        <v>4981513</v>
      </c>
      <c r="F10" s="22">
        <f t="shared" si="1"/>
        <v>0.20000540412669715</v>
      </c>
      <c r="G10" s="22">
        <f>E10/C10</f>
        <v>0.21813414976552883</v>
      </c>
      <c r="H10" s="44">
        <f t="shared" si="2"/>
        <v>101.69036461259007</v>
      </c>
      <c r="I10" s="35"/>
    </row>
    <row r="11" spans="1:9" x14ac:dyDescent="0.25">
      <c r="A11" s="12"/>
      <c r="B11" s="12" t="s">
        <v>115</v>
      </c>
      <c r="C11" s="13">
        <v>22920438</v>
      </c>
      <c r="D11" s="21">
        <f t="shared" si="0"/>
        <v>0.19740003797552766</v>
      </c>
      <c r="E11" s="13">
        <v>4308213</v>
      </c>
      <c r="F11" s="21">
        <f t="shared" si="1"/>
        <v>0.17297272578208472</v>
      </c>
      <c r="G11" s="21">
        <f>E11/C11</f>
        <v>0.187963816398273</v>
      </c>
      <c r="H11" s="44">
        <f t="shared" si="2"/>
        <v>87.625477459902385</v>
      </c>
      <c r="I11" s="35"/>
    </row>
    <row r="12" spans="1:9" x14ac:dyDescent="0.25">
      <c r="A12" s="12"/>
      <c r="B12" s="12" t="s">
        <v>225</v>
      </c>
      <c r="C12" s="13">
        <v>25046930</v>
      </c>
      <c r="D12" s="21">
        <f t="shared" si="0"/>
        <v>0.2157142430336795</v>
      </c>
      <c r="E12" s="13">
        <v>3756875</v>
      </c>
      <c r="F12" s="21">
        <f t="shared" si="1"/>
        <v>0.15083676437830942</v>
      </c>
      <c r="G12" s="21">
        <v>15</v>
      </c>
      <c r="H12" s="44">
        <f t="shared" si="2"/>
        <v>69.924341692522944</v>
      </c>
      <c r="I12" s="35"/>
    </row>
    <row r="13" spans="1:9" x14ac:dyDescent="0.25">
      <c r="A13" s="30">
        <v>501</v>
      </c>
      <c r="B13" s="6" t="s">
        <v>16</v>
      </c>
      <c r="C13" s="7">
        <v>7608074</v>
      </c>
      <c r="D13" s="17">
        <f t="shared" si="0"/>
        <v>6.5523795684909014E-2</v>
      </c>
      <c r="E13" s="7">
        <v>2046803</v>
      </c>
      <c r="F13" s="17">
        <f t="shared" si="1"/>
        <v>8.2178177831260524E-2</v>
      </c>
      <c r="G13" s="17">
        <f t="shared" ref="G13:G76" si="3">E13/C13</f>
        <v>0.26903037483599662</v>
      </c>
      <c r="H13" s="44">
        <f t="shared" si="2"/>
        <v>125.41730370206136</v>
      </c>
      <c r="I13" s="35"/>
    </row>
    <row r="14" spans="1:9" x14ac:dyDescent="0.25">
      <c r="A14" s="31">
        <v>803</v>
      </c>
      <c r="B14" s="10" t="s">
        <v>24</v>
      </c>
      <c r="C14" s="11">
        <v>5748557</v>
      </c>
      <c r="D14" s="20">
        <f t="shared" si="0"/>
        <v>4.9508886789357401E-2</v>
      </c>
      <c r="E14" s="11">
        <v>1467948</v>
      </c>
      <c r="F14" s="20">
        <f t="shared" si="1"/>
        <v>5.8937421818828301E-2</v>
      </c>
      <c r="G14" s="20">
        <f t="shared" si="3"/>
        <v>0.25535938845174538</v>
      </c>
      <c r="H14" s="44">
        <f t="shared" si="2"/>
        <v>119.04412650113896</v>
      </c>
      <c r="I14" s="35"/>
    </row>
    <row r="15" spans="1:9" x14ac:dyDescent="0.25">
      <c r="A15" s="30">
        <v>602</v>
      </c>
      <c r="B15" s="6" t="s">
        <v>18</v>
      </c>
      <c r="C15" s="7">
        <v>3533645</v>
      </c>
      <c r="D15" s="17">
        <f t="shared" si="0"/>
        <v>3.0433173100445701E-2</v>
      </c>
      <c r="E15" s="7">
        <v>926233</v>
      </c>
      <c r="F15" s="17">
        <f t="shared" si="1"/>
        <v>3.7187819339321825E-2</v>
      </c>
      <c r="G15" s="17">
        <f t="shared" si="3"/>
        <v>0.26211829428253264</v>
      </c>
      <c r="H15" s="44">
        <f t="shared" si="2"/>
        <v>122.19501139950866</v>
      </c>
      <c r="I15" s="35"/>
    </row>
    <row r="16" spans="1:9" x14ac:dyDescent="0.25">
      <c r="A16" s="30">
        <v>511</v>
      </c>
      <c r="B16" s="6" t="s">
        <v>12</v>
      </c>
      <c r="C16" s="7">
        <v>2358064</v>
      </c>
      <c r="D16" s="17">
        <f t="shared" si="0"/>
        <v>2.0308596334359958E-2</v>
      </c>
      <c r="E16" s="7">
        <v>730054</v>
      </c>
      <c r="F16" s="17">
        <f t="shared" si="1"/>
        <v>2.9311324753004107E-2</v>
      </c>
      <c r="G16" s="17">
        <f t="shared" si="3"/>
        <v>0.30959889129387497</v>
      </c>
      <c r="H16" s="44">
        <f t="shared" si="2"/>
        <v>144.32964381399665</v>
      </c>
      <c r="I16" s="35"/>
    </row>
    <row r="17" spans="1:9" x14ac:dyDescent="0.25">
      <c r="A17" s="31">
        <v>504</v>
      </c>
      <c r="B17" s="8" t="s">
        <v>31</v>
      </c>
      <c r="C17" s="9">
        <v>2995435</v>
      </c>
      <c r="D17" s="19">
        <f t="shared" si="0"/>
        <v>2.5797891940512862E-2</v>
      </c>
      <c r="E17" s="9">
        <v>729740</v>
      </c>
      <c r="F17" s="19">
        <f t="shared" si="1"/>
        <v>2.9298717800679427E-2</v>
      </c>
      <c r="G17" s="19">
        <f t="shared" si="3"/>
        <v>0.24361737109969003</v>
      </c>
      <c r="H17" s="44">
        <f t="shared" si="2"/>
        <v>113.57020127163526</v>
      </c>
      <c r="I17" s="35"/>
    </row>
    <row r="18" spans="1:9" x14ac:dyDescent="0.25">
      <c r="A18" s="30">
        <v>506</v>
      </c>
      <c r="B18" s="4" t="s">
        <v>13</v>
      </c>
      <c r="C18" s="5">
        <v>2435821</v>
      </c>
      <c r="D18" s="18">
        <f t="shared" si="0"/>
        <v>2.0978270917056112E-2</v>
      </c>
      <c r="E18" s="5">
        <v>677592</v>
      </c>
      <c r="F18" s="18">
        <f t="shared" si="1"/>
        <v>2.7205000126069523E-2</v>
      </c>
      <c r="G18" s="18">
        <f t="shared" si="3"/>
        <v>0.27817807630363645</v>
      </c>
      <c r="H18" s="44">
        <f t="shared" si="2"/>
        <v>129.68180377511879</v>
      </c>
      <c r="I18" s="35"/>
    </row>
    <row r="19" spans="1:9" x14ac:dyDescent="0.25">
      <c r="A19" s="31">
        <v>623</v>
      </c>
      <c r="B19" s="8" t="s">
        <v>35</v>
      </c>
      <c r="C19" s="9">
        <v>2566138</v>
      </c>
      <c r="D19" s="19">
        <f t="shared" si="0"/>
        <v>2.2100613376168667E-2</v>
      </c>
      <c r="E19" s="9">
        <v>606620</v>
      </c>
      <c r="F19" s="19">
        <f t="shared" si="1"/>
        <v>2.4355507704453851E-2</v>
      </c>
      <c r="G19" s="19">
        <f t="shared" si="3"/>
        <v>0.23639414559934033</v>
      </c>
      <c r="H19" s="44">
        <f t="shared" si="2"/>
        <v>110.20285858091458</v>
      </c>
      <c r="I19" s="35"/>
    </row>
    <row r="20" spans="1:9" x14ac:dyDescent="0.25">
      <c r="A20" s="31">
        <v>524</v>
      </c>
      <c r="B20" s="8" t="s">
        <v>39</v>
      </c>
      <c r="C20" s="9">
        <v>2412463</v>
      </c>
      <c r="D20" s="19">
        <f t="shared" si="0"/>
        <v>2.077710241900942E-2</v>
      </c>
      <c r="E20" s="9">
        <v>555870</v>
      </c>
      <c r="F20" s="19">
        <f t="shared" si="1"/>
        <v>2.2317919072359572E-2</v>
      </c>
      <c r="G20" s="19">
        <f t="shared" si="3"/>
        <v>0.23041596907392983</v>
      </c>
      <c r="H20" s="44">
        <f t="shared" si="2"/>
        <v>107.41593616990801</v>
      </c>
      <c r="I20" s="35"/>
    </row>
    <row r="21" spans="1:9" x14ac:dyDescent="0.25">
      <c r="A21" s="31">
        <v>618</v>
      </c>
      <c r="B21" s="10" t="s">
        <v>36</v>
      </c>
      <c r="C21" s="11">
        <v>2147075</v>
      </c>
      <c r="D21" s="20">
        <f t="shared" si="0"/>
        <v>1.8491474139207379E-2</v>
      </c>
      <c r="E21" s="11">
        <v>507429</v>
      </c>
      <c r="F21" s="20">
        <f t="shared" si="1"/>
        <v>2.0373035704334366E-2</v>
      </c>
      <c r="G21" s="20">
        <f t="shared" si="3"/>
        <v>0.23633501391427872</v>
      </c>
      <c r="H21" s="44">
        <f t="shared" si="2"/>
        <v>110.17529241293707</v>
      </c>
      <c r="I21" s="35"/>
    </row>
    <row r="22" spans="1:9" hidden="1" outlineLevel="1" x14ac:dyDescent="0.25">
      <c r="A22" s="32">
        <v>819</v>
      </c>
      <c r="B22" s="10" t="s">
        <v>26</v>
      </c>
      <c r="C22" s="11">
        <v>1875949</v>
      </c>
      <c r="D22" s="20">
        <f t="shared" si="0"/>
        <v>1.6156427893749374E-2</v>
      </c>
      <c r="E22" s="11">
        <v>473862</v>
      </c>
      <c r="F22" s="20">
        <f t="shared" si="1"/>
        <v>1.9025336441013996E-2</v>
      </c>
      <c r="G22" s="20">
        <f t="shared" si="3"/>
        <v>0.25259855145315785</v>
      </c>
      <c r="H22" s="10">
        <v>118</v>
      </c>
    </row>
    <row r="23" spans="1:9" hidden="1" outlineLevel="1" x14ac:dyDescent="0.25">
      <c r="A23" s="10">
        <v>505</v>
      </c>
      <c r="B23" s="10" t="s">
        <v>38</v>
      </c>
      <c r="C23" s="11">
        <v>1897477</v>
      </c>
      <c r="D23" s="20">
        <f t="shared" si="0"/>
        <v>1.6341835695185682E-2</v>
      </c>
      <c r="E23" s="11">
        <v>439392</v>
      </c>
      <c r="F23" s="20">
        <f t="shared" si="1"/>
        <v>1.7641382152377743E-2</v>
      </c>
      <c r="G23" s="20">
        <f t="shared" si="3"/>
        <v>0.23156644322961489</v>
      </c>
      <c r="H23" s="10">
        <v>108</v>
      </c>
    </row>
    <row r="24" spans="1:9" hidden="1" outlineLevel="1" x14ac:dyDescent="0.25">
      <c r="A24" s="10">
        <v>753</v>
      </c>
      <c r="B24" s="10" t="s">
        <v>42</v>
      </c>
      <c r="C24" s="11">
        <v>1898404</v>
      </c>
      <c r="D24" s="20">
        <f t="shared" si="0"/>
        <v>1.6349819392321108E-2</v>
      </c>
      <c r="E24" s="11">
        <v>432017</v>
      </c>
      <c r="F24" s="20">
        <f t="shared" si="1"/>
        <v>1.7345279370866506E-2</v>
      </c>
      <c r="G24" s="20">
        <f t="shared" si="3"/>
        <v>0.22756852598287824</v>
      </c>
      <c r="H24" s="10">
        <v>106</v>
      </c>
    </row>
    <row r="25" spans="1:9" hidden="1" outlineLevel="1" x14ac:dyDescent="0.25">
      <c r="A25" s="10">
        <v>613</v>
      </c>
      <c r="B25" s="10" t="s">
        <v>34</v>
      </c>
      <c r="C25" s="11">
        <v>1744017</v>
      </c>
      <c r="D25" s="20">
        <f t="shared" si="0"/>
        <v>1.5020176404568091E-2</v>
      </c>
      <c r="E25" s="11">
        <v>420263</v>
      </c>
      <c r="F25" s="20">
        <f t="shared" si="1"/>
        <v>1.687336179881456E-2</v>
      </c>
      <c r="G25" s="20">
        <f t="shared" si="3"/>
        <v>0.24097414188049773</v>
      </c>
      <c r="H25" s="10">
        <v>112</v>
      </c>
    </row>
    <row r="26" spans="1:9" hidden="1" outlineLevel="1" x14ac:dyDescent="0.25">
      <c r="A26" s="8">
        <v>751</v>
      </c>
      <c r="B26" s="8" t="s">
        <v>27</v>
      </c>
      <c r="C26" s="9">
        <v>1571911</v>
      </c>
      <c r="D26" s="19">
        <f t="shared" si="0"/>
        <v>1.3537930256574926E-2</v>
      </c>
      <c r="E26" s="9">
        <v>396218</v>
      </c>
      <c r="F26" s="19">
        <f t="shared" si="1"/>
        <v>1.5907966357263683E-2</v>
      </c>
      <c r="G26" s="19">
        <f t="shared" si="3"/>
        <v>0.25206134443998418</v>
      </c>
      <c r="H26" s="8">
        <v>118</v>
      </c>
    </row>
    <row r="27" spans="1:9" hidden="1" outlineLevel="1" x14ac:dyDescent="0.25">
      <c r="A27" s="10">
        <v>862</v>
      </c>
      <c r="B27" s="10" t="s">
        <v>28</v>
      </c>
      <c r="C27" s="11">
        <v>1427850</v>
      </c>
      <c r="D27" s="20">
        <f t="shared" si="0"/>
        <v>1.2297218937236591E-2</v>
      </c>
      <c r="E27" s="11">
        <v>353602</v>
      </c>
      <c r="F27" s="20">
        <f t="shared" si="1"/>
        <v>1.4196953999720239E-2</v>
      </c>
      <c r="G27" s="20">
        <f t="shared" si="3"/>
        <v>0.24764646146303884</v>
      </c>
      <c r="H27" s="10">
        <v>115</v>
      </c>
    </row>
    <row r="28" spans="1:9" hidden="1" outlineLevel="1" x14ac:dyDescent="0.25">
      <c r="A28" s="10">
        <v>539</v>
      </c>
      <c r="B28" s="10" t="s">
        <v>88</v>
      </c>
      <c r="C28" s="11">
        <v>1820641</v>
      </c>
      <c r="D28" s="20">
        <f t="shared" si="0"/>
        <v>1.5680093135209835E-2</v>
      </c>
      <c r="E28" s="11">
        <v>341477</v>
      </c>
      <c r="F28" s="20">
        <f t="shared" si="1"/>
        <v>1.3710140952150915E-2</v>
      </c>
      <c r="G28" s="20">
        <f t="shared" si="3"/>
        <v>0.18755866752424008</v>
      </c>
      <c r="H28" s="10">
        <v>87</v>
      </c>
    </row>
    <row r="29" spans="1:9" hidden="1" outlineLevel="1" x14ac:dyDescent="0.25">
      <c r="A29" s="8">
        <v>528</v>
      </c>
      <c r="B29" s="8" t="s">
        <v>55</v>
      </c>
      <c r="C29" s="9">
        <v>1558543</v>
      </c>
      <c r="D29" s="19">
        <f t="shared" si="0"/>
        <v>1.3422799659696416E-2</v>
      </c>
      <c r="E29" s="9">
        <v>332035</v>
      </c>
      <c r="F29" s="19">
        <f t="shared" si="1"/>
        <v>1.3331049092757138E-2</v>
      </c>
      <c r="G29" s="19">
        <f t="shared" si="3"/>
        <v>0.21304192441273676</v>
      </c>
      <c r="H29" s="8">
        <v>99</v>
      </c>
    </row>
    <row r="30" spans="1:9" hidden="1" outlineLevel="1" x14ac:dyDescent="0.25">
      <c r="A30" s="10">
        <v>510</v>
      </c>
      <c r="B30" s="10" t="s">
        <v>70</v>
      </c>
      <c r="C30" s="11">
        <v>1530718</v>
      </c>
      <c r="D30" s="20">
        <f t="shared" si="0"/>
        <v>1.318315955959584E-2</v>
      </c>
      <c r="E30" s="11">
        <v>304462</v>
      </c>
      <c r="F30" s="20">
        <f t="shared" si="1"/>
        <v>1.2224006110437224E-2</v>
      </c>
      <c r="G30" s="20">
        <f t="shared" si="3"/>
        <v>0.19890143057049045</v>
      </c>
      <c r="H30" s="10">
        <v>93</v>
      </c>
    </row>
    <row r="31" spans="1:9" hidden="1" outlineLevel="1" x14ac:dyDescent="0.25">
      <c r="A31" s="4">
        <v>825</v>
      </c>
      <c r="B31" s="4" t="s">
        <v>17</v>
      </c>
      <c r="C31" s="5">
        <v>1091399</v>
      </c>
      <c r="D31" s="18">
        <f t="shared" si="0"/>
        <v>9.3995674972028424E-3</v>
      </c>
      <c r="E31" s="5">
        <v>291901</v>
      </c>
      <c r="F31" s="18">
        <f t="shared" si="1"/>
        <v>1.1719687867920252E-2</v>
      </c>
      <c r="G31" s="18">
        <f t="shared" si="3"/>
        <v>0.26745580672146485</v>
      </c>
      <c r="H31" s="4">
        <v>125</v>
      </c>
    </row>
    <row r="32" spans="1:9" hidden="1" outlineLevel="1" x14ac:dyDescent="0.25">
      <c r="A32" s="8">
        <v>534</v>
      </c>
      <c r="B32" s="8" t="s">
        <v>69</v>
      </c>
      <c r="C32" s="9">
        <v>1465881</v>
      </c>
      <c r="D32" s="19">
        <f t="shared" si="0"/>
        <v>1.2624757217449531E-2</v>
      </c>
      <c r="E32" s="9">
        <v>291729</v>
      </c>
      <c r="F32" s="19">
        <f t="shared" si="1"/>
        <v>1.1712782148812466E-2</v>
      </c>
      <c r="G32" s="19">
        <f t="shared" si="3"/>
        <v>0.19901274387211512</v>
      </c>
      <c r="H32" s="8">
        <v>93</v>
      </c>
    </row>
    <row r="33" spans="1:8" hidden="1" outlineLevel="1" x14ac:dyDescent="0.25">
      <c r="A33" s="8">
        <v>512</v>
      </c>
      <c r="B33" s="8" t="s">
        <v>21</v>
      </c>
      <c r="C33" s="9">
        <v>1101020</v>
      </c>
      <c r="D33" s="19">
        <f t="shared" si="0"/>
        <v>9.4824274218413915E-3</v>
      </c>
      <c r="E33" s="9">
        <v>287807</v>
      </c>
      <c r="F33" s="19">
        <f t="shared" si="1"/>
        <v>1.1555315693343031E-2</v>
      </c>
      <c r="G33" s="19">
        <f t="shared" si="3"/>
        <v>0.2614003378685219</v>
      </c>
      <c r="H33" s="8">
        <v>122</v>
      </c>
    </row>
    <row r="34" spans="1:8" hidden="1" outlineLevel="1" x14ac:dyDescent="0.25">
      <c r="A34" s="10">
        <v>820</v>
      </c>
      <c r="B34" s="10" t="s">
        <v>46</v>
      </c>
      <c r="C34" s="11">
        <v>1213365</v>
      </c>
      <c r="D34" s="20">
        <f t="shared" si="0"/>
        <v>1.0449987782876407E-2</v>
      </c>
      <c r="E34" s="11">
        <v>269853</v>
      </c>
      <c r="F34" s="20">
        <f t="shared" si="1"/>
        <v>1.0834471037173166E-2</v>
      </c>
      <c r="G34" s="20">
        <f t="shared" si="3"/>
        <v>0.22240051427229235</v>
      </c>
      <c r="H34" s="10">
        <v>104</v>
      </c>
    </row>
    <row r="35" spans="1:8" hidden="1" outlineLevel="1" x14ac:dyDescent="0.25">
      <c r="A35" s="6">
        <v>533</v>
      </c>
      <c r="B35" s="6" t="s">
        <v>20</v>
      </c>
      <c r="C35" s="7">
        <v>1019419</v>
      </c>
      <c r="D35" s="17">
        <f t="shared" si="0"/>
        <v>8.7796467638609019E-3</v>
      </c>
      <c r="E35" s="7">
        <v>266761</v>
      </c>
      <c r="F35" s="17">
        <f t="shared" si="1"/>
        <v>1.0710328691351776E-2</v>
      </c>
      <c r="G35" s="17">
        <f t="shared" si="3"/>
        <v>0.26167944682216049</v>
      </c>
      <c r="H35" s="6">
        <v>122</v>
      </c>
    </row>
    <row r="36" spans="1:8" hidden="1" outlineLevel="1" x14ac:dyDescent="0.25">
      <c r="A36" s="10">
        <v>609</v>
      </c>
      <c r="B36" s="10" t="s">
        <v>60</v>
      </c>
      <c r="C36" s="11">
        <v>1257172</v>
      </c>
      <c r="D36" s="20">
        <f t="shared" si="0"/>
        <v>1.082727130004104E-2</v>
      </c>
      <c r="E36" s="11">
        <v>261834</v>
      </c>
      <c r="F36" s="20">
        <f t="shared" si="1"/>
        <v>1.051251195853742E-2</v>
      </c>
      <c r="G36" s="20">
        <f t="shared" si="3"/>
        <v>0.20827221732587109</v>
      </c>
      <c r="H36" s="10">
        <v>97</v>
      </c>
    </row>
    <row r="37" spans="1:8" hidden="1" outlineLevel="1" x14ac:dyDescent="0.25">
      <c r="A37" s="10">
        <v>770</v>
      </c>
      <c r="B37" s="10" t="s">
        <v>32</v>
      </c>
      <c r="C37" s="11">
        <v>954117</v>
      </c>
      <c r="D37" s="20">
        <f t="shared" si="0"/>
        <v>8.2172396545430997E-3</v>
      </c>
      <c r="E37" s="11">
        <v>231828</v>
      </c>
      <c r="F37" s="20">
        <f t="shared" si="1"/>
        <v>9.3077851704660708E-3</v>
      </c>
      <c r="G37" s="20">
        <f t="shared" si="3"/>
        <v>0.24297649030464818</v>
      </c>
      <c r="H37" s="10">
        <v>113</v>
      </c>
    </row>
    <row r="38" spans="1:8" hidden="1" outlineLevel="1" x14ac:dyDescent="0.25">
      <c r="A38" s="8">
        <v>527</v>
      </c>
      <c r="B38" s="8" t="s">
        <v>63</v>
      </c>
      <c r="C38" s="9">
        <v>1126971</v>
      </c>
      <c r="D38" s="19">
        <f t="shared" si="0"/>
        <v>9.70592787962073E-3</v>
      </c>
      <c r="E38" s="9">
        <v>228488</v>
      </c>
      <c r="F38" s="19">
        <f t="shared" si="1"/>
        <v>9.1736857412799636E-3</v>
      </c>
      <c r="G38" s="19">
        <f t="shared" si="3"/>
        <v>0.20274523479308695</v>
      </c>
      <c r="H38" s="8">
        <v>95</v>
      </c>
    </row>
    <row r="39" spans="1:8" hidden="1" outlineLevel="1" x14ac:dyDescent="0.25">
      <c r="A39" s="8">
        <v>517</v>
      </c>
      <c r="B39" s="8" t="s">
        <v>83</v>
      </c>
      <c r="C39" s="9">
        <v>1154752</v>
      </c>
      <c r="D39" s="19">
        <f t="shared" si="0"/>
        <v>9.9451890340104543E-3</v>
      </c>
      <c r="E39" s="9">
        <v>220869</v>
      </c>
      <c r="F39" s="19">
        <f t="shared" si="1"/>
        <v>8.8677864745227951E-3</v>
      </c>
      <c r="G39" s="19">
        <f t="shared" si="3"/>
        <v>0.19126964058083468</v>
      </c>
      <c r="H39" s="8">
        <v>89</v>
      </c>
    </row>
    <row r="40" spans="1:8" hidden="1" outlineLevel="1" x14ac:dyDescent="0.25">
      <c r="A40" s="8">
        <v>560</v>
      </c>
      <c r="B40" s="8" t="s">
        <v>77</v>
      </c>
      <c r="C40" s="9">
        <v>1116894</v>
      </c>
      <c r="D40" s="19">
        <f t="shared" si="0"/>
        <v>9.6191406994333619E-3</v>
      </c>
      <c r="E40" s="9">
        <v>218554</v>
      </c>
      <c r="F40" s="19">
        <f t="shared" si="1"/>
        <v>8.7748403132755382E-3</v>
      </c>
      <c r="G40" s="19">
        <f t="shared" si="3"/>
        <v>0.19568016302352775</v>
      </c>
      <c r="H40" s="8">
        <v>91</v>
      </c>
    </row>
    <row r="41" spans="1:8" hidden="1" outlineLevel="1" x14ac:dyDescent="0.25">
      <c r="A41" s="10">
        <v>616</v>
      </c>
      <c r="B41" s="10" t="s">
        <v>50</v>
      </c>
      <c r="C41" s="11">
        <v>946170</v>
      </c>
      <c r="D41" s="20">
        <f t="shared" si="0"/>
        <v>8.1487968917219218E-3</v>
      </c>
      <c r="E41" s="11">
        <v>205760</v>
      </c>
      <c r="F41" s="20">
        <f t="shared" si="1"/>
        <v>8.2611672303392978E-3</v>
      </c>
      <c r="G41" s="20">
        <f t="shared" si="3"/>
        <v>0.21746620586152593</v>
      </c>
      <c r="H41" s="10">
        <v>101</v>
      </c>
    </row>
    <row r="42" spans="1:8" hidden="1" outlineLevel="1" x14ac:dyDescent="0.25">
      <c r="A42" s="10">
        <v>508</v>
      </c>
      <c r="B42" s="10" t="s">
        <v>104</v>
      </c>
      <c r="C42" s="11">
        <v>1160036</v>
      </c>
      <c r="D42" s="20">
        <f t="shared" si="0"/>
        <v>9.9906969689226369E-3</v>
      </c>
      <c r="E42" s="11">
        <v>205278</v>
      </c>
      <c r="F42" s="20">
        <f t="shared" si="1"/>
        <v>8.2418151570256143E-3</v>
      </c>
      <c r="G42" s="20">
        <f t="shared" si="3"/>
        <v>0.17695830129409776</v>
      </c>
      <c r="H42" s="10">
        <v>82</v>
      </c>
    </row>
    <row r="43" spans="1:8" hidden="1" outlineLevel="1" x14ac:dyDescent="0.25">
      <c r="A43" s="8">
        <v>515</v>
      </c>
      <c r="B43" s="8" t="s">
        <v>49</v>
      </c>
      <c r="C43" s="9">
        <v>923112</v>
      </c>
      <c r="D43" s="19">
        <f t="shared" si="0"/>
        <v>7.9502121144310288E-3</v>
      </c>
      <c r="E43" s="9">
        <v>200806</v>
      </c>
      <c r="F43" s="19">
        <f t="shared" si="1"/>
        <v>8.0622664602231376E-3</v>
      </c>
      <c r="G43" s="19">
        <f t="shared" si="3"/>
        <v>0.21753156713378224</v>
      </c>
      <c r="H43" s="8">
        <v>101</v>
      </c>
    </row>
    <row r="44" spans="1:8" hidden="1" outlineLevel="1" x14ac:dyDescent="0.25">
      <c r="A44" s="10">
        <v>617</v>
      </c>
      <c r="B44" s="10" t="s">
        <v>48</v>
      </c>
      <c r="C44" s="11">
        <v>904176</v>
      </c>
      <c r="D44" s="20">
        <f t="shared" si="0"/>
        <v>7.7871276603248465E-3</v>
      </c>
      <c r="E44" s="11">
        <v>197730</v>
      </c>
      <c r="F44" s="20">
        <f t="shared" si="1"/>
        <v>7.938766506876891E-3</v>
      </c>
      <c r="G44" s="20">
        <f t="shared" si="3"/>
        <v>0.21868530020703933</v>
      </c>
      <c r="H44" s="10">
        <v>102</v>
      </c>
    </row>
    <row r="45" spans="1:8" hidden="1" outlineLevel="1" x14ac:dyDescent="0.25">
      <c r="A45" s="8">
        <v>535</v>
      </c>
      <c r="B45" s="8" t="s">
        <v>57</v>
      </c>
      <c r="C45" s="9">
        <v>907947</v>
      </c>
      <c r="D45" s="19">
        <f t="shared" si="0"/>
        <v>7.8196050302252705E-3</v>
      </c>
      <c r="E45" s="9">
        <v>192849</v>
      </c>
      <c r="F45" s="19">
        <f t="shared" si="1"/>
        <v>7.7427966524285727E-3</v>
      </c>
      <c r="G45" s="19">
        <f t="shared" si="3"/>
        <v>0.21240116438514584</v>
      </c>
      <c r="H45" s="8">
        <v>99</v>
      </c>
    </row>
    <row r="46" spans="1:8" hidden="1" outlineLevel="1" x14ac:dyDescent="0.25">
      <c r="A46" s="10">
        <v>659</v>
      </c>
      <c r="B46" s="10" t="s">
        <v>100</v>
      </c>
      <c r="C46" s="11">
        <v>1027695</v>
      </c>
      <c r="D46" s="20">
        <f t="shared" si="0"/>
        <v>8.8509230071109422E-3</v>
      </c>
      <c r="E46" s="11">
        <v>184547</v>
      </c>
      <c r="F46" s="20">
        <f t="shared" si="1"/>
        <v>7.4094752568887355E-3</v>
      </c>
      <c r="G46" s="20">
        <f t="shared" si="3"/>
        <v>0.17957370620660798</v>
      </c>
      <c r="H46" s="10">
        <v>84</v>
      </c>
    </row>
    <row r="47" spans="1:8" hidden="1" outlineLevel="1" x14ac:dyDescent="0.25">
      <c r="A47" s="8">
        <v>839</v>
      </c>
      <c r="B47" s="8" t="s">
        <v>33</v>
      </c>
      <c r="C47" s="9">
        <v>723839</v>
      </c>
      <c r="D47" s="19">
        <f t="shared" si="0"/>
        <v>6.2339928271950111E-3</v>
      </c>
      <c r="E47" s="9">
        <v>175430</v>
      </c>
      <c r="F47" s="19">
        <f t="shared" si="1"/>
        <v>7.0434319946463013E-3</v>
      </c>
      <c r="G47" s="19">
        <f t="shared" si="3"/>
        <v>0.24236052492336002</v>
      </c>
      <c r="H47" s="8">
        <v>113</v>
      </c>
    </row>
    <row r="48" spans="1:8" hidden="1" outlineLevel="1" x14ac:dyDescent="0.25">
      <c r="A48" s="8">
        <v>548</v>
      </c>
      <c r="B48" s="8" t="s">
        <v>51</v>
      </c>
      <c r="C48" s="9">
        <v>784244</v>
      </c>
      <c r="D48" s="19">
        <f t="shared" si="0"/>
        <v>6.7542250013756158E-3</v>
      </c>
      <c r="E48" s="9">
        <v>169612</v>
      </c>
      <c r="F48" s="19">
        <f t="shared" si="1"/>
        <v>6.8098420308724192E-3</v>
      </c>
      <c r="G48" s="19">
        <f t="shared" si="3"/>
        <v>0.21627452680543299</v>
      </c>
      <c r="H48" s="8">
        <v>101</v>
      </c>
    </row>
    <row r="49" spans="1:8" hidden="1" outlineLevel="1" x14ac:dyDescent="0.25">
      <c r="A49" s="8">
        <v>635</v>
      </c>
      <c r="B49" s="8" t="s">
        <v>29</v>
      </c>
      <c r="C49" s="9">
        <v>687540</v>
      </c>
      <c r="D49" s="19">
        <f t="shared" si="0"/>
        <v>5.9213712281455657E-3</v>
      </c>
      <c r="E49" s="9">
        <v>168607</v>
      </c>
      <c r="F49" s="19">
        <f t="shared" si="1"/>
        <v>6.7694917535274972E-3</v>
      </c>
      <c r="G49" s="19">
        <f t="shared" si="3"/>
        <v>0.24523227739476977</v>
      </c>
      <c r="H49" s="8">
        <v>114</v>
      </c>
    </row>
    <row r="50" spans="1:8" hidden="1" outlineLevel="1" x14ac:dyDescent="0.25">
      <c r="A50" s="8">
        <v>641</v>
      </c>
      <c r="B50" s="8" t="s">
        <v>71</v>
      </c>
      <c r="C50" s="9">
        <v>840515</v>
      </c>
      <c r="D50" s="19">
        <f t="shared" si="0"/>
        <v>7.2388535035412781E-3</v>
      </c>
      <c r="E50" s="9">
        <v>166799</v>
      </c>
      <c r="F50" s="19">
        <f t="shared" si="1"/>
        <v>6.6969014038363358E-3</v>
      </c>
      <c r="G50" s="19">
        <f t="shared" si="3"/>
        <v>0.1984485702218283</v>
      </c>
      <c r="H50" s="8">
        <v>93</v>
      </c>
    </row>
    <row r="51" spans="1:8" hidden="1" outlineLevel="1" x14ac:dyDescent="0.25">
      <c r="A51" s="10">
        <v>544</v>
      </c>
      <c r="B51" s="10" t="s">
        <v>44</v>
      </c>
      <c r="C51" s="11">
        <v>717118</v>
      </c>
      <c r="D51" s="20">
        <f t="shared" si="0"/>
        <v>6.1761088698625418E-3</v>
      </c>
      <c r="E51" s="11">
        <v>160464</v>
      </c>
      <c r="F51" s="20">
        <f t="shared" si="1"/>
        <v>6.4425541332093945E-3</v>
      </c>
      <c r="G51" s="20">
        <f t="shared" si="3"/>
        <v>0.22376233757903163</v>
      </c>
      <c r="H51" s="10">
        <v>104</v>
      </c>
    </row>
    <row r="52" spans="1:8" hidden="1" outlineLevel="1" x14ac:dyDescent="0.25">
      <c r="A52" s="8">
        <v>566</v>
      </c>
      <c r="B52" s="8" t="s">
        <v>67</v>
      </c>
      <c r="C52" s="9">
        <v>754356</v>
      </c>
      <c r="D52" s="19">
        <f t="shared" si="0"/>
        <v>6.4968175148776451E-3</v>
      </c>
      <c r="E52" s="9">
        <v>150516</v>
      </c>
      <c r="F52" s="19">
        <f t="shared" si="1"/>
        <v>6.0431466117892192E-3</v>
      </c>
      <c r="G52" s="19">
        <f t="shared" si="3"/>
        <v>0.19952913478516773</v>
      </c>
      <c r="H52" s="8">
        <v>93</v>
      </c>
    </row>
    <row r="53" spans="1:8" hidden="1" outlineLevel="1" x14ac:dyDescent="0.25">
      <c r="A53" s="8">
        <v>521</v>
      </c>
      <c r="B53" s="8" t="s">
        <v>41</v>
      </c>
      <c r="C53" s="9">
        <v>621836</v>
      </c>
      <c r="D53" s="19">
        <f t="shared" si="0"/>
        <v>5.3555019330149894E-3</v>
      </c>
      <c r="E53" s="9">
        <v>143178</v>
      </c>
      <c r="F53" s="19">
        <f t="shared" si="1"/>
        <v>5.7485293628767491E-3</v>
      </c>
      <c r="G53" s="19">
        <f t="shared" si="3"/>
        <v>0.23025041972481491</v>
      </c>
      <c r="H53" s="8">
        <v>107</v>
      </c>
    </row>
    <row r="54" spans="1:8" hidden="1" outlineLevel="1" x14ac:dyDescent="0.25">
      <c r="A54" s="10">
        <v>563</v>
      </c>
      <c r="B54" s="10" t="s">
        <v>84</v>
      </c>
      <c r="C54" s="11">
        <v>744934</v>
      </c>
      <c r="D54" s="20">
        <f t="shared" si="0"/>
        <v>6.4156714583404441E-3</v>
      </c>
      <c r="E54" s="11">
        <v>142430</v>
      </c>
      <c r="F54" s="20">
        <f t="shared" si="1"/>
        <v>5.7184975146638128E-3</v>
      </c>
      <c r="G54" s="20">
        <f t="shared" si="3"/>
        <v>0.19119814641297081</v>
      </c>
      <c r="H54" s="10">
        <v>89</v>
      </c>
    </row>
    <row r="55" spans="1:8" hidden="1" outlineLevel="1" x14ac:dyDescent="0.25">
      <c r="A55" s="10">
        <v>561</v>
      </c>
      <c r="B55" s="10" t="s">
        <v>66</v>
      </c>
      <c r="C55" s="11">
        <v>685233</v>
      </c>
      <c r="D55" s="20">
        <f t="shared" si="0"/>
        <v>5.9015024155334534E-3</v>
      </c>
      <c r="E55" s="11">
        <v>137568</v>
      </c>
      <c r="F55" s="20">
        <f t="shared" si="1"/>
        <v>5.5232905012797262E-3</v>
      </c>
      <c r="G55" s="20">
        <f t="shared" si="3"/>
        <v>0.20076090906304864</v>
      </c>
      <c r="H55" s="10">
        <v>94</v>
      </c>
    </row>
    <row r="56" spans="1:8" hidden="1" outlineLevel="1" x14ac:dyDescent="0.25">
      <c r="A56" s="10">
        <v>567</v>
      </c>
      <c r="B56" s="10" t="s">
        <v>176</v>
      </c>
      <c r="C56" s="11">
        <v>874120</v>
      </c>
      <c r="D56" s="20">
        <f t="shared" si="0"/>
        <v>7.528273290203627E-3</v>
      </c>
      <c r="E56" s="11">
        <v>129296</v>
      </c>
      <c r="F56" s="20">
        <f t="shared" si="1"/>
        <v>5.191173591630782E-3</v>
      </c>
      <c r="G56" s="20">
        <f t="shared" si="3"/>
        <v>0.14791561799295291</v>
      </c>
      <c r="H56" s="10">
        <v>69</v>
      </c>
    </row>
    <row r="57" spans="1:8" hidden="1" outlineLevel="1" x14ac:dyDescent="0.25">
      <c r="A57" s="8">
        <v>556</v>
      </c>
      <c r="B57" s="8" t="s">
        <v>43</v>
      </c>
      <c r="C57" s="9">
        <v>558057</v>
      </c>
      <c r="D57" s="19">
        <f t="shared" si="0"/>
        <v>4.8062115127341393E-3</v>
      </c>
      <c r="E57" s="9">
        <v>126726</v>
      </c>
      <c r="F57" s="19">
        <f t="shared" si="1"/>
        <v>5.0879893003109343E-3</v>
      </c>
      <c r="G57" s="19">
        <f t="shared" si="3"/>
        <v>0.22708433009531284</v>
      </c>
      <c r="H57" s="8">
        <v>106</v>
      </c>
    </row>
    <row r="58" spans="1:8" hidden="1" outlineLevel="1" x14ac:dyDescent="0.25">
      <c r="A58" s="10">
        <v>630</v>
      </c>
      <c r="B58" s="10" t="s">
        <v>124</v>
      </c>
      <c r="C58" s="11">
        <v>747125</v>
      </c>
      <c r="D58" s="20">
        <f t="shared" si="0"/>
        <v>6.4345412322603136E-3</v>
      </c>
      <c r="E58" s="11">
        <v>126415</v>
      </c>
      <c r="F58" s="20">
        <f t="shared" si="1"/>
        <v>5.0755027965753412E-3</v>
      </c>
      <c r="G58" s="20">
        <f t="shared" si="3"/>
        <v>0.16920194077296302</v>
      </c>
      <c r="H58" s="10">
        <v>79</v>
      </c>
    </row>
    <row r="59" spans="1:8" hidden="1" outlineLevel="1" x14ac:dyDescent="0.25">
      <c r="A59" s="10">
        <v>529</v>
      </c>
      <c r="B59" s="10" t="s">
        <v>94</v>
      </c>
      <c r="C59" s="11">
        <v>672162</v>
      </c>
      <c r="D59" s="20">
        <f t="shared" si="0"/>
        <v>5.7889297022031879E-3</v>
      </c>
      <c r="E59" s="11">
        <v>124633</v>
      </c>
      <c r="F59" s="20">
        <f t="shared" si="1"/>
        <v>5.0039563346562874E-3</v>
      </c>
      <c r="G59" s="20">
        <f t="shared" si="3"/>
        <v>0.18542107408630656</v>
      </c>
      <c r="H59" s="10">
        <v>86</v>
      </c>
    </row>
    <row r="60" spans="1:8" hidden="1" outlineLevel="1" x14ac:dyDescent="0.25">
      <c r="A60" s="10">
        <v>790</v>
      </c>
      <c r="B60" s="10" t="s">
        <v>116</v>
      </c>
      <c r="C60" s="11">
        <v>712694</v>
      </c>
      <c r="D60" s="20">
        <f t="shared" si="0"/>
        <v>6.1380076011169904E-3</v>
      </c>
      <c r="E60" s="11">
        <v>123023</v>
      </c>
      <c r="F60" s="20">
        <f t="shared" si="1"/>
        <v>4.9393155918450206E-3</v>
      </c>
      <c r="G60" s="20">
        <f t="shared" si="3"/>
        <v>0.17261685940950816</v>
      </c>
      <c r="H60" s="10">
        <v>80</v>
      </c>
    </row>
    <row r="61" spans="1:8" hidden="1" outlineLevel="1" x14ac:dyDescent="0.25">
      <c r="A61" s="10">
        <v>650</v>
      </c>
      <c r="B61" s="10" t="s">
        <v>108</v>
      </c>
      <c r="C61" s="11">
        <v>697961</v>
      </c>
      <c r="D61" s="20">
        <f t="shared" si="0"/>
        <v>6.0111210747995861E-3</v>
      </c>
      <c r="E61" s="11">
        <v>121989</v>
      </c>
      <c r="F61" s="20">
        <f t="shared" si="1"/>
        <v>4.8978009781389022E-3</v>
      </c>
      <c r="G61" s="20">
        <f t="shared" si="3"/>
        <v>0.17477910656899168</v>
      </c>
      <c r="H61" s="10">
        <v>81</v>
      </c>
    </row>
    <row r="62" spans="1:8" hidden="1" outlineLevel="1" x14ac:dyDescent="0.25">
      <c r="A62" s="8">
        <v>640</v>
      </c>
      <c r="B62" s="8" t="s">
        <v>103</v>
      </c>
      <c r="C62" s="9">
        <v>673031</v>
      </c>
      <c r="D62" s="19">
        <f t="shared" si="0"/>
        <v>5.7964138799924923E-3</v>
      </c>
      <c r="E62" s="9">
        <v>119109</v>
      </c>
      <c r="F62" s="19">
        <f t="shared" si="1"/>
        <v>4.782170332613158E-3</v>
      </c>
      <c r="G62" s="19">
        <f t="shared" si="3"/>
        <v>0.17697401754153969</v>
      </c>
      <c r="H62" s="8">
        <v>83</v>
      </c>
    </row>
    <row r="63" spans="1:8" hidden="1" outlineLevel="1" x14ac:dyDescent="0.25">
      <c r="A63" s="8">
        <v>532</v>
      </c>
      <c r="B63" s="8" t="s">
        <v>59</v>
      </c>
      <c r="C63" s="9">
        <v>557698</v>
      </c>
      <c r="D63" s="19">
        <f t="shared" si="0"/>
        <v>4.8031196602296971E-3</v>
      </c>
      <c r="E63" s="9">
        <v>116156</v>
      </c>
      <c r="F63" s="19">
        <f t="shared" si="1"/>
        <v>4.6636087714195737E-3</v>
      </c>
      <c r="G63" s="19">
        <f t="shared" si="3"/>
        <v>0.20827759827003145</v>
      </c>
      <c r="H63" s="8">
        <v>97</v>
      </c>
    </row>
    <row r="64" spans="1:8" hidden="1" outlineLevel="1" x14ac:dyDescent="0.25">
      <c r="A64" s="10">
        <v>514</v>
      </c>
      <c r="B64" s="10" t="s">
        <v>98</v>
      </c>
      <c r="C64" s="11">
        <v>635550</v>
      </c>
      <c r="D64" s="20">
        <f t="shared" si="0"/>
        <v>5.4736124211651896E-3</v>
      </c>
      <c r="E64" s="11">
        <v>115498</v>
      </c>
      <c r="F64" s="20">
        <f t="shared" si="1"/>
        <v>4.6371903808793162E-3</v>
      </c>
      <c r="G64" s="20">
        <f t="shared" si="3"/>
        <v>0.18172921091967587</v>
      </c>
      <c r="H64" s="10">
        <v>85</v>
      </c>
    </row>
    <row r="65" spans="1:8" hidden="1" outlineLevel="1" x14ac:dyDescent="0.25">
      <c r="A65" s="8">
        <v>622</v>
      </c>
      <c r="B65" s="8" t="s">
        <v>99</v>
      </c>
      <c r="C65" s="9">
        <v>638006</v>
      </c>
      <c r="D65" s="19">
        <f t="shared" si="0"/>
        <v>5.494764481752683E-3</v>
      </c>
      <c r="E65" s="9">
        <v>114998</v>
      </c>
      <c r="F65" s="19">
        <f t="shared" si="1"/>
        <v>4.6171156160310966E-3</v>
      </c>
      <c r="G65" s="19">
        <f t="shared" si="3"/>
        <v>0.18024595379980751</v>
      </c>
      <c r="H65" s="8">
        <v>84</v>
      </c>
    </row>
    <row r="66" spans="1:8" hidden="1" outlineLevel="1" x14ac:dyDescent="0.25">
      <c r="A66" s="10">
        <v>518</v>
      </c>
      <c r="B66" s="10" t="s">
        <v>134</v>
      </c>
      <c r="C66" s="11">
        <v>696077</v>
      </c>
      <c r="D66" s="20">
        <f t="shared" si="0"/>
        <v>5.9948953084531529E-3</v>
      </c>
      <c r="E66" s="11">
        <v>114847</v>
      </c>
      <c r="F66" s="20">
        <f t="shared" si="1"/>
        <v>4.6110530370469345E-3</v>
      </c>
      <c r="G66" s="20">
        <f t="shared" si="3"/>
        <v>0.16499180406765343</v>
      </c>
      <c r="H66" s="10">
        <v>77</v>
      </c>
    </row>
    <row r="67" spans="1:8" hidden="1" outlineLevel="1" x14ac:dyDescent="0.25">
      <c r="A67" s="8">
        <v>866</v>
      </c>
      <c r="B67" s="8" t="s">
        <v>81</v>
      </c>
      <c r="C67" s="9">
        <v>586847</v>
      </c>
      <c r="D67" s="19">
        <f t="shared" si="0"/>
        <v>5.0541625812658766E-3</v>
      </c>
      <c r="E67" s="9">
        <v>112834</v>
      </c>
      <c r="F67" s="19">
        <f t="shared" si="1"/>
        <v>4.5302320337680026E-3</v>
      </c>
      <c r="G67" s="19">
        <f t="shared" si="3"/>
        <v>0.19227158015632695</v>
      </c>
      <c r="H67" s="8">
        <v>90</v>
      </c>
    </row>
    <row r="68" spans="1:8" hidden="1" outlineLevel="1" x14ac:dyDescent="0.25">
      <c r="A68" s="8">
        <v>744</v>
      </c>
      <c r="B68" s="8" t="s">
        <v>25</v>
      </c>
      <c r="C68" s="9">
        <v>444202</v>
      </c>
      <c r="D68" s="19">
        <f t="shared" si="0"/>
        <v>3.8256464238949246E-3</v>
      </c>
      <c r="E68" s="9">
        <v>112475</v>
      </c>
      <c r="F68" s="19">
        <f t="shared" si="1"/>
        <v>4.5158183526069814E-3</v>
      </c>
      <c r="G68" s="19">
        <f t="shared" si="3"/>
        <v>0.25320687434995792</v>
      </c>
      <c r="H68" s="8">
        <v>118</v>
      </c>
    </row>
    <row r="69" spans="1:8" hidden="1" outlineLevel="1" x14ac:dyDescent="0.25">
      <c r="A69" s="10">
        <v>571</v>
      </c>
      <c r="B69" s="10" t="s">
        <v>74</v>
      </c>
      <c r="C69" s="11">
        <v>504547</v>
      </c>
      <c r="D69" s="20">
        <f t="shared" si="0"/>
        <v>4.3453618539243694E-3</v>
      </c>
      <c r="E69" s="11">
        <v>99306</v>
      </c>
      <c r="F69" s="20">
        <f t="shared" si="1"/>
        <v>3.9870891960345758E-3</v>
      </c>
      <c r="G69" s="20">
        <f t="shared" si="3"/>
        <v>0.19682209982419874</v>
      </c>
      <c r="H69" s="10">
        <v>92</v>
      </c>
    </row>
    <row r="70" spans="1:8" hidden="1" outlineLevel="1" x14ac:dyDescent="0.25">
      <c r="A70" s="10">
        <v>577</v>
      </c>
      <c r="B70" s="10" t="s">
        <v>160</v>
      </c>
      <c r="C70" s="11">
        <v>597974</v>
      </c>
      <c r="D70" s="20">
        <f t="shared" si="0"/>
        <v>5.149992784098549E-3</v>
      </c>
      <c r="E70" s="11">
        <v>92422</v>
      </c>
      <c r="F70" s="20">
        <f t="shared" si="1"/>
        <v>3.7106998336042889E-3</v>
      </c>
      <c r="G70" s="20">
        <f t="shared" si="3"/>
        <v>0.15455855940224825</v>
      </c>
      <c r="H70" s="10">
        <v>72</v>
      </c>
    </row>
    <row r="71" spans="1:8" hidden="1" outlineLevel="1" x14ac:dyDescent="0.25">
      <c r="A71" s="10">
        <v>789</v>
      </c>
      <c r="B71" s="10" t="s">
        <v>78</v>
      </c>
      <c r="C71" s="11">
        <v>471594</v>
      </c>
      <c r="D71" s="20">
        <f t="shared" ref="D71:D134" si="4">C71/$C$223</f>
        <v>4.0615573537046276E-3</v>
      </c>
      <c r="E71" s="11">
        <v>92122</v>
      </c>
      <c r="F71" s="20">
        <f t="shared" ref="F71:F134" si="5">E71/$E$223</f>
        <v>3.6986549746953574E-3</v>
      </c>
      <c r="G71" s="20">
        <f t="shared" si="3"/>
        <v>0.19534175583234731</v>
      </c>
      <c r="H71" s="10">
        <v>91</v>
      </c>
    </row>
    <row r="72" spans="1:8" hidden="1" outlineLevel="1" x14ac:dyDescent="0.25">
      <c r="A72" s="8">
        <v>542</v>
      </c>
      <c r="B72" s="8" t="s">
        <v>89</v>
      </c>
      <c r="C72" s="9">
        <v>484093</v>
      </c>
      <c r="D72" s="19">
        <f t="shared" si="4"/>
        <v>4.1692037727938322E-3</v>
      </c>
      <c r="E72" s="9">
        <v>90778</v>
      </c>
      <c r="F72" s="19">
        <f t="shared" si="5"/>
        <v>3.6446940067833434E-3</v>
      </c>
      <c r="G72" s="19">
        <f t="shared" si="3"/>
        <v>0.18752181915458394</v>
      </c>
      <c r="H72" s="8">
        <v>87</v>
      </c>
    </row>
    <row r="73" spans="1:8" hidden="1" outlineLevel="1" x14ac:dyDescent="0.25">
      <c r="A73" s="8">
        <v>686</v>
      </c>
      <c r="B73" s="8" t="s">
        <v>131</v>
      </c>
      <c r="C73" s="9">
        <v>538907</v>
      </c>
      <c r="D73" s="19">
        <f t="shared" si="4"/>
        <v>4.6412840044888189E-3</v>
      </c>
      <c r="E73" s="9">
        <v>90273</v>
      </c>
      <c r="F73" s="19">
        <f t="shared" si="5"/>
        <v>3.6244184942866415E-3</v>
      </c>
      <c r="G73" s="19">
        <f t="shared" si="3"/>
        <v>0.167511277456036</v>
      </c>
      <c r="H73" s="8">
        <v>78</v>
      </c>
    </row>
    <row r="74" spans="1:8" hidden="1" outlineLevel="1" x14ac:dyDescent="0.25">
      <c r="A74" s="10">
        <v>652</v>
      </c>
      <c r="B74" s="10" t="s">
        <v>52</v>
      </c>
      <c r="C74" s="11">
        <v>411663</v>
      </c>
      <c r="D74" s="20">
        <f t="shared" si="4"/>
        <v>3.5454074583181894E-3</v>
      </c>
      <c r="E74" s="11">
        <v>87959</v>
      </c>
      <c r="F74" s="20">
        <f t="shared" si="5"/>
        <v>3.5315124825690816E-3</v>
      </c>
      <c r="G74" s="20">
        <f t="shared" si="3"/>
        <v>0.21366749015578276</v>
      </c>
      <c r="H74" s="10">
        <v>100</v>
      </c>
    </row>
    <row r="75" spans="1:8" hidden="1" outlineLevel="1" x14ac:dyDescent="0.25">
      <c r="A75" s="8">
        <v>671</v>
      </c>
      <c r="B75" s="8" t="s">
        <v>135</v>
      </c>
      <c r="C75" s="9">
        <v>532732</v>
      </c>
      <c r="D75" s="19">
        <f t="shared" si="4"/>
        <v>4.5881024189319075E-3</v>
      </c>
      <c r="E75" s="9">
        <v>87672</v>
      </c>
      <c r="F75" s="19">
        <f t="shared" si="5"/>
        <v>3.5199895675462039E-3</v>
      </c>
      <c r="G75" s="19">
        <f t="shared" si="3"/>
        <v>0.16457055329884446</v>
      </c>
      <c r="H75" s="8">
        <v>77</v>
      </c>
    </row>
    <row r="76" spans="1:8" hidden="1" outlineLevel="1" x14ac:dyDescent="0.25">
      <c r="A76" s="8">
        <v>658</v>
      </c>
      <c r="B76" s="8" t="s">
        <v>79</v>
      </c>
      <c r="C76" s="9">
        <v>444106</v>
      </c>
      <c r="D76" s="19">
        <f t="shared" si="4"/>
        <v>3.8248196332530682E-3</v>
      </c>
      <c r="E76" s="9">
        <v>86597</v>
      </c>
      <c r="F76" s="19">
        <f t="shared" si="5"/>
        <v>3.4768288231225319E-3</v>
      </c>
      <c r="G76" s="19">
        <f t="shared" si="3"/>
        <v>0.19499173620712174</v>
      </c>
      <c r="H76" s="8">
        <v>91</v>
      </c>
    </row>
    <row r="77" spans="1:8" hidden="1" outlineLevel="1" x14ac:dyDescent="0.25">
      <c r="A77" s="8">
        <v>679</v>
      </c>
      <c r="B77" s="8" t="s">
        <v>73</v>
      </c>
      <c r="C77" s="9">
        <v>434450</v>
      </c>
      <c r="D77" s="19">
        <f t="shared" si="4"/>
        <v>3.7416582745263419E-3</v>
      </c>
      <c r="E77" s="9">
        <v>85614</v>
      </c>
      <c r="F77" s="19">
        <f t="shared" si="5"/>
        <v>3.4373618354309322E-3</v>
      </c>
      <c r="G77" s="19">
        <f t="shared" ref="G77:G140" si="6">E77/C77</f>
        <v>0.19706295315916678</v>
      </c>
      <c r="H77" s="8">
        <v>92</v>
      </c>
    </row>
    <row r="78" spans="1:8" hidden="1" outlineLevel="1" x14ac:dyDescent="0.25">
      <c r="A78" s="10">
        <v>538</v>
      </c>
      <c r="B78" s="10" t="s">
        <v>54</v>
      </c>
      <c r="C78" s="11">
        <v>393909</v>
      </c>
      <c r="D78" s="20">
        <f t="shared" si="4"/>
        <v>3.3925028639898648E-3</v>
      </c>
      <c r="E78" s="11">
        <v>83957</v>
      </c>
      <c r="F78" s="20">
        <f t="shared" si="5"/>
        <v>3.3708340647239324E-3</v>
      </c>
      <c r="G78" s="20">
        <f t="shared" si="6"/>
        <v>0.21313805980569117</v>
      </c>
      <c r="H78" s="10">
        <v>99</v>
      </c>
    </row>
    <row r="79" spans="1:8" hidden="1" outlineLevel="1" x14ac:dyDescent="0.25">
      <c r="A79" s="10">
        <v>557</v>
      </c>
      <c r="B79" s="10" t="s">
        <v>180</v>
      </c>
      <c r="C79" s="11">
        <v>557080</v>
      </c>
      <c r="D79" s="20">
        <f t="shared" si="4"/>
        <v>4.797797195472746E-3</v>
      </c>
      <c r="E79" s="11">
        <v>81423</v>
      </c>
      <c r="F79" s="20">
        <f t="shared" si="5"/>
        <v>3.2690951564731561E-3</v>
      </c>
      <c r="G79" s="20">
        <f t="shared" si="6"/>
        <v>0.14616033603791198</v>
      </c>
      <c r="H79" s="10">
        <v>68</v>
      </c>
    </row>
    <row r="80" spans="1:8" hidden="1" outlineLevel="1" x14ac:dyDescent="0.25">
      <c r="A80" s="10">
        <v>693</v>
      </c>
      <c r="B80" s="10" t="s">
        <v>184</v>
      </c>
      <c r="C80" s="11">
        <v>569852</v>
      </c>
      <c r="D80" s="20">
        <f t="shared" si="4"/>
        <v>4.9077948004497291E-3</v>
      </c>
      <c r="E80" s="11">
        <v>81281</v>
      </c>
      <c r="F80" s="20">
        <f t="shared" si="5"/>
        <v>3.2633939232562617E-3</v>
      </c>
      <c r="G80" s="20">
        <f t="shared" si="6"/>
        <v>0.14263528073956044</v>
      </c>
      <c r="H80" s="10">
        <v>66</v>
      </c>
    </row>
    <row r="81" spans="1:8" hidden="1" outlineLevel="1" x14ac:dyDescent="0.25">
      <c r="A81" s="10">
        <v>669</v>
      </c>
      <c r="B81" s="10" t="s">
        <v>58</v>
      </c>
      <c r="C81" s="11">
        <v>380190</v>
      </c>
      <c r="D81" s="20">
        <f t="shared" si="4"/>
        <v>3.2743493138270682E-3</v>
      </c>
      <c r="E81" s="11">
        <v>80287</v>
      </c>
      <c r="F81" s="20">
        <f t="shared" si="5"/>
        <v>3.2234852907380013E-3</v>
      </c>
      <c r="G81" s="20">
        <f t="shared" si="6"/>
        <v>0.21117599095189246</v>
      </c>
      <c r="H81" s="10">
        <v>98</v>
      </c>
    </row>
    <row r="82" spans="1:8" hidden="1" outlineLevel="1" x14ac:dyDescent="0.25">
      <c r="A82" s="8">
        <v>678</v>
      </c>
      <c r="B82" s="8" t="s">
        <v>117</v>
      </c>
      <c r="C82" s="9">
        <v>456681</v>
      </c>
      <c r="D82" s="19">
        <f t="shared" si="4"/>
        <v>3.933120594933742E-3</v>
      </c>
      <c r="E82" s="9">
        <v>78817</v>
      </c>
      <c r="F82" s="19">
        <f t="shared" si="5"/>
        <v>3.1644654820842358E-3</v>
      </c>
      <c r="G82" s="19">
        <f t="shared" si="6"/>
        <v>0.17258655385268928</v>
      </c>
      <c r="H82" s="8">
        <v>80</v>
      </c>
    </row>
    <row r="83" spans="1:8" hidden="1" outlineLevel="1" x14ac:dyDescent="0.25">
      <c r="A83" s="8">
        <v>547</v>
      </c>
      <c r="B83" s="8" t="s">
        <v>95</v>
      </c>
      <c r="C83" s="9">
        <v>423801</v>
      </c>
      <c r="D83" s="19">
        <f t="shared" si="4"/>
        <v>3.6499448000979129E-3</v>
      </c>
      <c r="E83" s="9">
        <v>78472</v>
      </c>
      <c r="F83" s="19">
        <f t="shared" si="5"/>
        <v>3.1506138943389645E-3</v>
      </c>
      <c r="G83" s="19">
        <f t="shared" si="6"/>
        <v>0.18516237573766933</v>
      </c>
      <c r="H83" s="8">
        <v>86</v>
      </c>
    </row>
    <row r="84" spans="1:8" hidden="1" outlineLevel="1" x14ac:dyDescent="0.25">
      <c r="A84" s="10">
        <v>500</v>
      </c>
      <c r="B84" s="10" t="s">
        <v>86</v>
      </c>
      <c r="C84" s="11">
        <v>411491</v>
      </c>
      <c r="D84" s="20">
        <f t="shared" si="4"/>
        <v>3.5439261250848632E-3</v>
      </c>
      <c r="E84" s="11">
        <v>77798</v>
      </c>
      <c r="F84" s="20">
        <f t="shared" si="5"/>
        <v>3.1235531113235648E-3</v>
      </c>
      <c r="G84" s="20">
        <f t="shared" si="6"/>
        <v>0.18906367332456847</v>
      </c>
      <c r="H84" s="10">
        <v>88</v>
      </c>
    </row>
    <row r="85" spans="1:8" hidden="1" outlineLevel="1" x14ac:dyDescent="0.25">
      <c r="A85" s="10">
        <v>555</v>
      </c>
      <c r="B85" s="10" t="s">
        <v>82</v>
      </c>
      <c r="C85" s="11">
        <v>388857</v>
      </c>
      <c r="D85" s="20">
        <f t="shared" si="4"/>
        <v>3.34899300646217E-3</v>
      </c>
      <c r="E85" s="11">
        <v>74576</v>
      </c>
      <c r="F85" s="20">
        <f t="shared" si="5"/>
        <v>2.994191326641638E-3</v>
      </c>
      <c r="G85" s="20">
        <f t="shared" si="6"/>
        <v>0.19178258331468895</v>
      </c>
      <c r="H85" s="10">
        <v>89</v>
      </c>
    </row>
    <row r="86" spans="1:8" hidden="1" outlineLevel="1" x14ac:dyDescent="0.25">
      <c r="A86" s="8">
        <v>752</v>
      </c>
      <c r="B86" s="8" t="s">
        <v>47</v>
      </c>
      <c r="C86" s="9">
        <v>337983</v>
      </c>
      <c r="D86" s="19">
        <f t="shared" si="4"/>
        <v>2.9108456406933747E-3</v>
      </c>
      <c r="E86" s="9">
        <v>74137</v>
      </c>
      <c r="F86" s="19">
        <f t="shared" si="5"/>
        <v>2.9765656831049012E-3</v>
      </c>
      <c r="G86" s="19">
        <f t="shared" si="6"/>
        <v>0.21935126914667305</v>
      </c>
      <c r="H86" s="8">
        <v>102</v>
      </c>
    </row>
    <row r="87" spans="1:8" hidden="1" outlineLevel="1" x14ac:dyDescent="0.25">
      <c r="A87" s="8">
        <v>513</v>
      </c>
      <c r="B87" s="8" t="s">
        <v>145</v>
      </c>
      <c r="C87" s="9">
        <v>459640</v>
      </c>
      <c r="D87" s="19">
        <f t="shared" si="4"/>
        <v>3.9586046939884632E-3</v>
      </c>
      <c r="E87" s="9">
        <v>74121</v>
      </c>
      <c r="F87" s="19">
        <f t="shared" si="5"/>
        <v>2.9759232906297582E-3</v>
      </c>
      <c r="G87" s="19">
        <f t="shared" si="6"/>
        <v>0.16125881124358193</v>
      </c>
      <c r="H87" s="8">
        <v>75</v>
      </c>
    </row>
    <row r="88" spans="1:8" hidden="1" outlineLevel="1" x14ac:dyDescent="0.25">
      <c r="A88" s="8">
        <v>881</v>
      </c>
      <c r="B88" s="8" t="s">
        <v>123</v>
      </c>
      <c r="C88" s="9">
        <v>428954</v>
      </c>
      <c r="D88" s="19">
        <f t="shared" si="4"/>
        <v>3.694324510280061E-3</v>
      </c>
      <c r="E88" s="9">
        <v>72706</v>
      </c>
      <c r="F88" s="19">
        <f t="shared" si="5"/>
        <v>2.9191117061092972E-3</v>
      </c>
      <c r="G88" s="19">
        <f t="shared" si="6"/>
        <v>0.16949602987732951</v>
      </c>
      <c r="H88" s="8">
        <v>79</v>
      </c>
    </row>
    <row r="89" spans="1:8" hidden="1" outlineLevel="1" x14ac:dyDescent="0.25">
      <c r="A89" s="8">
        <v>541</v>
      </c>
      <c r="B89" s="8" t="s">
        <v>189</v>
      </c>
      <c r="C89" s="9">
        <v>511545</v>
      </c>
      <c r="D89" s="19">
        <f t="shared" si="4"/>
        <v>4.4056314467546959E-3</v>
      </c>
      <c r="E89" s="9">
        <v>72582</v>
      </c>
      <c r="F89" s="19">
        <f t="shared" si="5"/>
        <v>2.9141331644269384E-3</v>
      </c>
      <c r="G89" s="19">
        <f t="shared" si="6"/>
        <v>0.14188781045655807</v>
      </c>
      <c r="H89" s="8">
        <v>66</v>
      </c>
    </row>
    <row r="90" spans="1:8" hidden="1" outlineLevel="1" x14ac:dyDescent="0.25">
      <c r="A90" s="10">
        <v>573</v>
      </c>
      <c r="B90" s="10" t="s">
        <v>168</v>
      </c>
      <c r="C90" s="11">
        <v>465506</v>
      </c>
      <c r="D90" s="20">
        <f t="shared" si="4"/>
        <v>4.0091250471668985E-3</v>
      </c>
      <c r="E90" s="11">
        <v>70283</v>
      </c>
      <c r="F90" s="20">
        <f t="shared" si="5"/>
        <v>2.821829395654825E-3</v>
      </c>
      <c r="G90" s="20">
        <f t="shared" si="6"/>
        <v>0.15098194223060499</v>
      </c>
      <c r="H90" s="10">
        <v>70</v>
      </c>
    </row>
    <row r="91" spans="1:8" hidden="1" outlineLevel="1" x14ac:dyDescent="0.25">
      <c r="A91" s="10">
        <v>546</v>
      </c>
      <c r="B91" s="10" t="s">
        <v>106</v>
      </c>
      <c r="C91" s="11">
        <v>400445</v>
      </c>
      <c r="D91" s="20">
        <f t="shared" si="4"/>
        <v>3.4487935268562573E-3</v>
      </c>
      <c r="E91" s="11">
        <v>70150</v>
      </c>
      <c r="F91" s="20">
        <f t="shared" si="5"/>
        <v>2.816489508205199E-3</v>
      </c>
      <c r="G91" s="20">
        <f t="shared" si="6"/>
        <v>0.17518011212526063</v>
      </c>
      <c r="H91" s="10">
        <v>82</v>
      </c>
    </row>
    <row r="92" spans="1:8" hidden="1" outlineLevel="1" x14ac:dyDescent="0.25">
      <c r="A92" s="10">
        <v>648</v>
      </c>
      <c r="B92" s="10" t="s">
        <v>112</v>
      </c>
      <c r="C92" s="11">
        <v>386976</v>
      </c>
      <c r="D92" s="20">
        <f t="shared" si="4"/>
        <v>3.3327930773232955E-3</v>
      </c>
      <c r="E92" s="11">
        <v>67394</v>
      </c>
      <c r="F92" s="20">
        <f t="shared" si="5"/>
        <v>2.7058374043618127E-3</v>
      </c>
      <c r="G92" s="20">
        <f t="shared" si="6"/>
        <v>0.17415550318365997</v>
      </c>
      <c r="H92" s="10">
        <v>81</v>
      </c>
    </row>
    <row r="93" spans="1:8" hidden="1" outlineLevel="1" x14ac:dyDescent="0.25">
      <c r="A93" s="8">
        <v>637</v>
      </c>
      <c r="B93" s="8" t="s">
        <v>91</v>
      </c>
      <c r="C93" s="9">
        <v>348184</v>
      </c>
      <c r="D93" s="19">
        <f t="shared" si="4"/>
        <v>2.9987007587931403E-3</v>
      </c>
      <c r="E93" s="9">
        <v>64839</v>
      </c>
      <c r="F93" s="19">
        <f t="shared" si="5"/>
        <v>2.6032553559874111E-3</v>
      </c>
      <c r="G93" s="19">
        <f t="shared" si="6"/>
        <v>0.18622050410127977</v>
      </c>
      <c r="H93" s="8">
        <v>87</v>
      </c>
    </row>
    <row r="94" spans="1:8" hidden="1" outlineLevel="1" x14ac:dyDescent="0.25">
      <c r="A94" s="8">
        <v>691</v>
      </c>
      <c r="B94" s="8" t="s">
        <v>139</v>
      </c>
      <c r="C94" s="9">
        <v>393441</v>
      </c>
      <c r="D94" s="19">
        <f t="shared" si="4"/>
        <v>3.3884722596108146E-3</v>
      </c>
      <c r="E94" s="9">
        <v>64021</v>
      </c>
      <c r="F94" s="19">
        <f t="shared" si="5"/>
        <v>2.5704130406957238E-3</v>
      </c>
      <c r="G94" s="19">
        <f t="shared" si="6"/>
        <v>0.16272071288960735</v>
      </c>
      <c r="H94" s="8">
        <v>76</v>
      </c>
    </row>
    <row r="95" spans="1:8" hidden="1" outlineLevel="1" x14ac:dyDescent="0.25">
      <c r="A95" s="8">
        <v>523</v>
      </c>
      <c r="B95" s="8" t="s">
        <v>87</v>
      </c>
      <c r="C95" s="9">
        <v>335905</v>
      </c>
      <c r="D95" s="19">
        <f t="shared" si="4"/>
        <v>2.8929490682581905E-3</v>
      </c>
      <c r="E95" s="9">
        <v>63482</v>
      </c>
      <c r="F95" s="19">
        <f t="shared" si="5"/>
        <v>2.5487724441893432E-3</v>
      </c>
      <c r="G95" s="19">
        <f t="shared" si="6"/>
        <v>0.18898795790476475</v>
      </c>
      <c r="H95" s="8">
        <v>88</v>
      </c>
    </row>
    <row r="96" spans="1:8" hidden="1" outlineLevel="1" x14ac:dyDescent="0.25">
      <c r="A96" s="8">
        <v>811</v>
      </c>
      <c r="B96" s="8" t="s">
        <v>45</v>
      </c>
      <c r="C96" s="9">
        <v>276069</v>
      </c>
      <c r="D96" s="19">
        <f t="shared" si="4"/>
        <v>2.3776173511110893E-3</v>
      </c>
      <c r="E96" s="9">
        <v>61685</v>
      </c>
      <c r="F96" s="19">
        <f t="shared" si="5"/>
        <v>2.4766237393248425E-3</v>
      </c>
      <c r="G96" s="19">
        <f t="shared" si="6"/>
        <v>0.2234405166824236</v>
      </c>
      <c r="H96" s="8">
        <v>104</v>
      </c>
    </row>
    <row r="97" spans="1:8" hidden="1" outlineLevel="1" x14ac:dyDescent="0.25">
      <c r="A97" s="8">
        <v>519</v>
      </c>
      <c r="B97" s="8" t="s">
        <v>75</v>
      </c>
      <c r="C97" s="9">
        <v>312824</v>
      </c>
      <c r="D97" s="19">
        <f t="shared" si="4"/>
        <v>2.6941662057093528E-3</v>
      </c>
      <c r="E97" s="9">
        <v>61245</v>
      </c>
      <c r="F97" s="19">
        <f t="shared" si="5"/>
        <v>2.4589579462584092E-3</v>
      </c>
      <c r="G97" s="19">
        <f t="shared" si="6"/>
        <v>0.19578101424443137</v>
      </c>
      <c r="H97" s="8">
        <v>91</v>
      </c>
    </row>
    <row r="98" spans="1:8" hidden="1" outlineLevel="1" x14ac:dyDescent="0.25">
      <c r="A98" s="4">
        <v>828</v>
      </c>
      <c r="B98" s="4" t="s">
        <v>19</v>
      </c>
      <c r="C98" s="5">
        <v>233688</v>
      </c>
      <c r="D98" s="18">
        <f t="shared" si="4"/>
        <v>2.0126151199390302E-3</v>
      </c>
      <c r="E98" s="5">
        <v>61196</v>
      </c>
      <c r="F98" s="18">
        <f t="shared" si="5"/>
        <v>2.4569906193032836E-3</v>
      </c>
      <c r="G98" s="18">
        <f t="shared" si="6"/>
        <v>0.26187052822566842</v>
      </c>
      <c r="H98" s="4">
        <v>122</v>
      </c>
    </row>
    <row r="99" spans="1:8" hidden="1" outlineLevel="1" x14ac:dyDescent="0.25">
      <c r="A99" s="10">
        <v>855</v>
      </c>
      <c r="B99" s="10" t="s">
        <v>30</v>
      </c>
      <c r="C99" s="11">
        <v>247618</v>
      </c>
      <c r="D99" s="20">
        <f t="shared" si="4"/>
        <v>2.132585887033407E-3</v>
      </c>
      <c r="E99" s="11">
        <v>60508</v>
      </c>
      <c r="F99" s="20">
        <f t="shared" si="5"/>
        <v>2.4293677428721336E-3</v>
      </c>
      <c r="G99" s="20">
        <f t="shared" si="6"/>
        <v>0.24436026460111945</v>
      </c>
      <c r="H99" s="10">
        <v>114</v>
      </c>
    </row>
    <row r="100" spans="1:8" hidden="1" outlineLevel="1" x14ac:dyDescent="0.25">
      <c r="A100" s="8">
        <v>625</v>
      </c>
      <c r="B100" s="8" t="s">
        <v>109</v>
      </c>
      <c r="C100" s="9">
        <v>342288</v>
      </c>
      <c r="D100" s="19">
        <f t="shared" si="4"/>
        <v>2.9479220335391241E-3</v>
      </c>
      <c r="E100" s="9">
        <v>59820</v>
      </c>
      <c r="F100" s="19">
        <f t="shared" si="5"/>
        <v>2.4017448664409836E-3</v>
      </c>
      <c r="G100" s="19">
        <f t="shared" si="6"/>
        <v>0.17476511008273735</v>
      </c>
      <c r="H100" s="8">
        <v>81</v>
      </c>
    </row>
    <row r="101" spans="1:8" hidden="1" outlineLevel="1" x14ac:dyDescent="0.25">
      <c r="A101" s="10">
        <v>588</v>
      </c>
      <c r="B101" s="10" t="s">
        <v>110</v>
      </c>
      <c r="C101" s="11">
        <v>338890</v>
      </c>
      <c r="D101" s="20">
        <f t="shared" si="4"/>
        <v>2.9186570897784142E-3</v>
      </c>
      <c r="E101" s="11">
        <v>59078</v>
      </c>
      <c r="F101" s="20">
        <f t="shared" si="5"/>
        <v>2.3719539154062256E-3</v>
      </c>
      <c r="G101" s="20">
        <f t="shared" si="6"/>
        <v>0.17432795302310483</v>
      </c>
      <c r="H101" s="10">
        <v>81</v>
      </c>
    </row>
    <row r="102" spans="1:8" hidden="1" outlineLevel="1" x14ac:dyDescent="0.25">
      <c r="A102" s="8">
        <v>564</v>
      </c>
      <c r="B102" s="8" t="s">
        <v>217</v>
      </c>
      <c r="C102" s="9">
        <v>505945</v>
      </c>
      <c r="D102" s="19">
        <f t="shared" si="4"/>
        <v>4.3574019926464038E-3</v>
      </c>
      <c r="E102" s="9">
        <v>58291</v>
      </c>
      <c r="F102" s="19">
        <f t="shared" si="5"/>
        <v>2.3403562355351283E-3</v>
      </c>
      <c r="G102" s="19">
        <f t="shared" si="6"/>
        <v>0.11521212780045262</v>
      </c>
      <c r="H102" s="8">
        <v>54</v>
      </c>
    </row>
    <row r="103" spans="1:8" hidden="1" outlineLevel="1" x14ac:dyDescent="0.25">
      <c r="A103" s="8">
        <v>716</v>
      </c>
      <c r="B103" s="8" t="s">
        <v>105</v>
      </c>
      <c r="C103" s="9">
        <v>328669</v>
      </c>
      <c r="D103" s="19">
        <f t="shared" si="4"/>
        <v>2.8306297236282613E-3</v>
      </c>
      <c r="E103" s="9">
        <v>58113</v>
      </c>
      <c r="F103" s="19">
        <f t="shared" si="5"/>
        <v>2.3332096192491621E-3</v>
      </c>
      <c r="G103" s="19">
        <f t="shared" si="6"/>
        <v>0.17681314635697312</v>
      </c>
      <c r="H103" s="8">
        <v>82</v>
      </c>
    </row>
    <row r="104" spans="1:8" hidden="1" outlineLevel="1" x14ac:dyDescent="0.25">
      <c r="A104" s="8">
        <v>543</v>
      </c>
      <c r="B104" s="8" t="s">
        <v>53</v>
      </c>
      <c r="C104" s="9">
        <v>265496</v>
      </c>
      <c r="D104" s="19">
        <f t="shared" si="4"/>
        <v>2.2865584192741295E-3</v>
      </c>
      <c r="E104" s="9">
        <v>56679</v>
      </c>
      <c r="F104" s="19">
        <f t="shared" si="5"/>
        <v>2.2756351936644684E-3</v>
      </c>
      <c r="G104" s="19">
        <f t="shared" si="6"/>
        <v>0.21348344231174857</v>
      </c>
      <c r="H104" s="8">
        <v>100</v>
      </c>
    </row>
    <row r="105" spans="1:8" hidden="1" outlineLevel="1" x14ac:dyDescent="0.25">
      <c r="A105" s="10">
        <v>575</v>
      </c>
      <c r="B105" s="10" t="s">
        <v>166</v>
      </c>
      <c r="C105" s="11">
        <v>368141</v>
      </c>
      <c r="D105" s="20">
        <f t="shared" si="4"/>
        <v>3.1705784758715664E-3</v>
      </c>
      <c r="E105" s="11">
        <v>55991</v>
      </c>
      <c r="F105" s="20">
        <f t="shared" si="5"/>
        <v>2.2480123172333184E-3</v>
      </c>
      <c r="G105" s="20">
        <f t="shared" si="6"/>
        <v>0.15209118245454867</v>
      </c>
      <c r="H105" s="10">
        <v>71</v>
      </c>
    </row>
    <row r="106" spans="1:8" hidden="1" outlineLevel="1" x14ac:dyDescent="0.25">
      <c r="A106" s="8">
        <v>507</v>
      </c>
      <c r="B106" s="8" t="s">
        <v>127</v>
      </c>
      <c r="C106" s="9">
        <v>325853</v>
      </c>
      <c r="D106" s="19">
        <f t="shared" si="4"/>
        <v>2.8063771981338059E-3</v>
      </c>
      <c r="E106" s="9">
        <v>54928</v>
      </c>
      <c r="F106" s="19">
        <f t="shared" si="5"/>
        <v>2.2053333671660036E-3</v>
      </c>
      <c r="G106" s="19">
        <f t="shared" si="6"/>
        <v>0.16856680773232102</v>
      </c>
      <c r="H106" s="8">
        <v>79</v>
      </c>
    </row>
    <row r="107" spans="1:8" hidden="1" outlineLevel="1" x14ac:dyDescent="0.25">
      <c r="A107" s="8">
        <v>619</v>
      </c>
      <c r="B107" s="8" t="s">
        <v>205</v>
      </c>
      <c r="C107" s="9">
        <v>427808</v>
      </c>
      <c r="D107" s="19">
        <f t="shared" si="4"/>
        <v>3.6844546969928994E-3</v>
      </c>
      <c r="E107" s="9">
        <v>54836</v>
      </c>
      <c r="F107" s="19">
        <f t="shared" si="5"/>
        <v>2.2016396104339313E-3</v>
      </c>
      <c r="G107" s="19">
        <f t="shared" si="6"/>
        <v>0.12817899618520459</v>
      </c>
      <c r="H107" s="8">
        <v>60</v>
      </c>
    </row>
    <row r="108" spans="1:8" hidden="1" outlineLevel="1" x14ac:dyDescent="0.25">
      <c r="A108" s="10">
        <v>757</v>
      </c>
      <c r="B108" s="10" t="s">
        <v>62</v>
      </c>
      <c r="C108" s="11">
        <v>266097</v>
      </c>
      <c r="D108" s="20">
        <f t="shared" si="4"/>
        <v>2.2917344731882517E-3</v>
      </c>
      <c r="E108" s="11">
        <v>54677</v>
      </c>
      <c r="F108" s="20">
        <f t="shared" si="5"/>
        <v>2.1952558352121977E-3</v>
      </c>
      <c r="G108" s="20">
        <f t="shared" si="6"/>
        <v>0.2054777017403428</v>
      </c>
      <c r="H108" s="10">
        <v>96</v>
      </c>
    </row>
    <row r="109" spans="1:8" hidden="1" outlineLevel="1" x14ac:dyDescent="0.25">
      <c r="A109" s="10">
        <v>682</v>
      </c>
      <c r="B109" s="10" t="s">
        <v>118</v>
      </c>
      <c r="C109" s="11">
        <v>310149</v>
      </c>
      <c r="D109" s="20">
        <f t="shared" si="4"/>
        <v>2.6711280289701241E-3</v>
      </c>
      <c r="E109" s="11">
        <v>53474</v>
      </c>
      <c r="F109" s="20">
        <f t="shared" si="5"/>
        <v>2.1469559509873812E-3</v>
      </c>
      <c r="G109" s="20">
        <f t="shared" si="6"/>
        <v>0.17241390428471476</v>
      </c>
      <c r="H109" s="10">
        <v>80</v>
      </c>
    </row>
    <row r="110" spans="1:8" hidden="1" outlineLevel="1" x14ac:dyDescent="0.25">
      <c r="A110" s="8">
        <v>612</v>
      </c>
      <c r="B110" s="8" t="s">
        <v>197</v>
      </c>
      <c r="C110" s="9">
        <v>389865</v>
      </c>
      <c r="D110" s="19">
        <f t="shared" si="4"/>
        <v>3.3576743082016623E-3</v>
      </c>
      <c r="E110" s="9">
        <v>52127</v>
      </c>
      <c r="F110" s="19">
        <f t="shared" si="5"/>
        <v>2.0928745344862779E-3</v>
      </c>
      <c r="G110" s="19">
        <f t="shared" si="6"/>
        <v>0.13370525694791788</v>
      </c>
      <c r="H110" s="8">
        <v>62</v>
      </c>
    </row>
    <row r="111" spans="1:8" hidden="1" outlineLevel="1" x14ac:dyDescent="0.25">
      <c r="A111" s="8">
        <v>509</v>
      </c>
      <c r="B111" s="8" t="s">
        <v>97</v>
      </c>
      <c r="C111" s="9">
        <v>275188</v>
      </c>
      <c r="D111" s="19">
        <f t="shared" si="4"/>
        <v>2.3700298244915523E-3</v>
      </c>
      <c r="E111" s="9">
        <v>50175</v>
      </c>
      <c r="F111" s="19">
        <f t="shared" si="5"/>
        <v>2.0145026525188289E-3</v>
      </c>
      <c r="G111" s="19">
        <f t="shared" si="6"/>
        <v>0.18232989810602207</v>
      </c>
      <c r="H111" s="8">
        <v>85</v>
      </c>
    </row>
    <row r="112" spans="1:8" hidden="1" outlineLevel="1" x14ac:dyDescent="0.25">
      <c r="A112" s="8">
        <v>675</v>
      </c>
      <c r="B112" s="8" t="s">
        <v>65</v>
      </c>
      <c r="C112" s="9">
        <v>249656</v>
      </c>
      <c r="D112" s="19">
        <f t="shared" si="4"/>
        <v>2.1501379633678177E-3</v>
      </c>
      <c r="E112" s="9">
        <v>50164</v>
      </c>
      <c r="F112" s="19">
        <f t="shared" si="5"/>
        <v>2.0140610076921682E-3</v>
      </c>
      <c r="G112" s="19">
        <f t="shared" si="6"/>
        <v>0.20093248309674111</v>
      </c>
      <c r="H112" s="8">
        <v>94</v>
      </c>
    </row>
    <row r="113" spans="1:8" hidden="1" outlineLevel="1" x14ac:dyDescent="0.25">
      <c r="A113" s="8">
        <v>718</v>
      </c>
      <c r="B113" s="8" t="s">
        <v>181</v>
      </c>
      <c r="C113" s="9">
        <v>340282</v>
      </c>
      <c r="D113" s="19">
        <f t="shared" si="4"/>
        <v>2.9306455540853323E-3</v>
      </c>
      <c r="E113" s="9">
        <v>49495</v>
      </c>
      <c r="F113" s="19">
        <f t="shared" si="5"/>
        <v>1.9872009723252504E-3</v>
      </c>
      <c r="G113" s="19">
        <f t="shared" si="6"/>
        <v>0.14545288907435597</v>
      </c>
      <c r="H113" s="8">
        <v>68</v>
      </c>
    </row>
    <row r="114" spans="1:8" hidden="1" outlineLevel="1" x14ac:dyDescent="0.25">
      <c r="A114" s="8">
        <v>765</v>
      </c>
      <c r="B114" s="8" t="s">
        <v>155</v>
      </c>
      <c r="C114" s="9">
        <v>313750</v>
      </c>
      <c r="D114" s="19">
        <f t="shared" si="4"/>
        <v>2.7021412904422596E-3</v>
      </c>
      <c r="E114" s="9">
        <v>49199</v>
      </c>
      <c r="F114" s="19">
        <f t="shared" si="5"/>
        <v>1.9753167115351042E-3</v>
      </c>
      <c r="G114" s="19">
        <f t="shared" si="6"/>
        <v>0.15680956175298805</v>
      </c>
      <c r="H114" s="8">
        <v>73</v>
      </c>
    </row>
    <row r="115" spans="1:8" hidden="1" outlineLevel="1" x14ac:dyDescent="0.25">
      <c r="A115" s="10">
        <v>722</v>
      </c>
      <c r="B115" s="10" t="s">
        <v>126</v>
      </c>
      <c r="C115" s="11">
        <v>282869</v>
      </c>
      <c r="D115" s="20">
        <f t="shared" si="4"/>
        <v>2.4361816882425866E-3</v>
      </c>
      <c r="E115" s="11">
        <v>47821</v>
      </c>
      <c r="F115" s="20">
        <f t="shared" si="5"/>
        <v>1.9199906596134115E-3</v>
      </c>
      <c r="G115" s="20">
        <f t="shared" si="6"/>
        <v>0.16905705467902102</v>
      </c>
      <c r="H115" s="10">
        <v>79</v>
      </c>
    </row>
    <row r="116" spans="1:8" hidden="1" outlineLevel="1" x14ac:dyDescent="0.25">
      <c r="A116" s="8">
        <v>632</v>
      </c>
      <c r="B116" s="8" t="s">
        <v>215</v>
      </c>
      <c r="C116" s="9">
        <v>402849</v>
      </c>
      <c r="D116" s="19">
        <f t="shared" si="4"/>
        <v>3.4694977425127455E-3</v>
      </c>
      <c r="E116" s="9">
        <v>47677</v>
      </c>
      <c r="F116" s="19">
        <f t="shared" si="5"/>
        <v>1.9142091273371242E-3</v>
      </c>
      <c r="G116" s="19">
        <f t="shared" si="6"/>
        <v>0.11834955529242967</v>
      </c>
      <c r="H116" s="8">
        <v>55</v>
      </c>
    </row>
    <row r="117" spans="1:8" hidden="1" outlineLevel="1" x14ac:dyDescent="0.25">
      <c r="A117" s="10">
        <v>551</v>
      </c>
      <c r="B117" s="10" t="s">
        <v>92</v>
      </c>
      <c r="C117" s="11">
        <v>254891</v>
      </c>
      <c r="D117" s="20">
        <f t="shared" si="4"/>
        <v>2.1952238905565513E-3</v>
      </c>
      <c r="E117" s="11">
        <v>47375</v>
      </c>
      <c r="F117" s="20">
        <f t="shared" si="5"/>
        <v>1.9020839693687996E-3</v>
      </c>
      <c r="G117" s="20">
        <f t="shared" si="6"/>
        <v>0.18586376137250823</v>
      </c>
      <c r="H117" s="10">
        <v>87</v>
      </c>
    </row>
    <row r="118" spans="1:8" hidden="1" outlineLevel="1" x14ac:dyDescent="0.25">
      <c r="A118" s="10">
        <v>649</v>
      </c>
      <c r="B118" s="10" t="s">
        <v>144</v>
      </c>
      <c r="C118" s="11">
        <v>293368</v>
      </c>
      <c r="D118" s="20">
        <f t="shared" si="4"/>
        <v>2.5266033022931151E-3</v>
      </c>
      <c r="E118" s="11">
        <v>47356</v>
      </c>
      <c r="F118" s="20">
        <f t="shared" si="5"/>
        <v>1.9013211283045674E-3</v>
      </c>
      <c r="G118" s="20">
        <f t="shared" si="6"/>
        <v>0.16142183196531318</v>
      </c>
      <c r="H118" s="10">
        <v>75</v>
      </c>
    </row>
    <row r="119" spans="1:8" hidden="1" outlineLevel="1" x14ac:dyDescent="0.25">
      <c r="A119" s="10">
        <v>636</v>
      </c>
      <c r="B119" s="10" t="s">
        <v>202</v>
      </c>
      <c r="C119" s="11">
        <v>358478</v>
      </c>
      <c r="D119" s="20">
        <f t="shared" si="4"/>
        <v>3.0873568303272044E-3</v>
      </c>
      <c r="E119" s="11">
        <v>46850</v>
      </c>
      <c r="F119" s="20">
        <f t="shared" si="5"/>
        <v>1.8810054662781691E-3</v>
      </c>
      <c r="G119" s="20">
        <f t="shared" si="6"/>
        <v>0.13069142318357055</v>
      </c>
      <c r="H119" s="10">
        <v>61</v>
      </c>
    </row>
    <row r="120" spans="1:8" hidden="1" outlineLevel="1" x14ac:dyDescent="0.25">
      <c r="A120" s="10">
        <v>530</v>
      </c>
      <c r="B120" s="10" t="s">
        <v>136</v>
      </c>
      <c r="C120" s="11">
        <v>284070</v>
      </c>
      <c r="D120" s="20">
        <f t="shared" si="4"/>
        <v>2.4465251836683116E-3</v>
      </c>
      <c r="E120" s="11">
        <v>46721</v>
      </c>
      <c r="F120" s="20">
        <f t="shared" si="5"/>
        <v>1.8758261769473285E-3</v>
      </c>
      <c r="G120" s="20">
        <f t="shared" si="6"/>
        <v>0.16447002499383956</v>
      </c>
      <c r="H120" s="10">
        <v>77</v>
      </c>
    </row>
    <row r="121" spans="1:8" hidden="1" outlineLevel="1" x14ac:dyDescent="0.25">
      <c r="A121" s="10">
        <v>670</v>
      </c>
      <c r="B121" s="10" t="s">
        <v>164</v>
      </c>
      <c r="C121" s="11">
        <v>301422</v>
      </c>
      <c r="D121" s="20">
        <f t="shared" si="4"/>
        <v>2.5959675921838625E-3</v>
      </c>
      <c r="E121" s="11">
        <v>46069</v>
      </c>
      <c r="F121" s="20">
        <f t="shared" si="5"/>
        <v>1.8496486835852502E-3</v>
      </c>
      <c r="G121" s="20">
        <f t="shared" si="6"/>
        <v>0.15283887705608748</v>
      </c>
      <c r="H121" s="10">
        <v>71</v>
      </c>
    </row>
    <row r="122" spans="1:8" hidden="1" outlineLevel="1" x14ac:dyDescent="0.25">
      <c r="A122" s="10">
        <v>800</v>
      </c>
      <c r="B122" s="10" t="s">
        <v>64</v>
      </c>
      <c r="C122" s="11">
        <v>225498</v>
      </c>
      <c r="D122" s="20">
        <f t="shared" si="4"/>
        <v>1.9420795433056531E-3</v>
      </c>
      <c r="E122" s="11">
        <v>45373</v>
      </c>
      <c r="F122" s="20">
        <f t="shared" si="5"/>
        <v>1.8217046109165287E-3</v>
      </c>
      <c r="G122" s="20">
        <f t="shared" si="6"/>
        <v>0.20121242760467942</v>
      </c>
      <c r="H122" s="10">
        <v>94</v>
      </c>
    </row>
    <row r="123" spans="1:8" hidden="1" outlineLevel="1" x14ac:dyDescent="0.25">
      <c r="A123" s="6">
        <v>743</v>
      </c>
      <c r="B123" s="6" t="s">
        <v>14</v>
      </c>
      <c r="C123" s="7">
        <v>156209</v>
      </c>
      <c r="D123" s="17">
        <f t="shared" si="4"/>
        <v>1.3453347851432509E-3</v>
      </c>
      <c r="E123" s="7">
        <v>43042</v>
      </c>
      <c r="F123" s="17">
        <f t="shared" si="5"/>
        <v>1.7281160571941292E-3</v>
      </c>
      <c r="G123" s="17">
        <f t="shared" si="6"/>
        <v>0.27554110198516091</v>
      </c>
      <c r="H123" s="6">
        <v>128</v>
      </c>
    </row>
    <row r="124" spans="1:8" hidden="1" outlineLevel="1" x14ac:dyDescent="0.25">
      <c r="A124" s="10">
        <v>536</v>
      </c>
      <c r="B124" s="10" t="s">
        <v>154</v>
      </c>
      <c r="C124" s="11">
        <v>267687</v>
      </c>
      <c r="D124" s="20">
        <f t="shared" si="4"/>
        <v>2.305428193193999E-3</v>
      </c>
      <c r="E124" s="11">
        <v>42119</v>
      </c>
      <c r="F124" s="20">
        <f t="shared" si="5"/>
        <v>1.6910580412843161E-3</v>
      </c>
      <c r="G124" s="20">
        <f t="shared" si="6"/>
        <v>0.15734421170994484</v>
      </c>
      <c r="H124" s="10">
        <v>73</v>
      </c>
    </row>
    <row r="125" spans="1:8" hidden="1" outlineLevel="1" x14ac:dyDescent="0.25">
      <c r="A125" s="10">
        <v>725</v>
      </c>
      <c r="B125" s="10" t="s">
        <v>150</v>
      </c>
      <c r="C125" s="11">
        <v>262695</v>
      </c>
      <c r="D125" s="20">
        <f t="shared" si="4"/>
        <v>2.2624350798174644E-3</v>
      </c>
      <c r="E125" s="11">
        <v>41799</v>
      </c>
      <c r="F125" s="20">
        <f t="shared" si="5"/>
        <v>1.6782101917814556E-3</v>
      </c>
      <c r="G125" s="20">
        <f t="shared" si="6"/>
        <v>0.15911608519385601</v>
      </c>
      <c r="H125" s="10">
        <v>74</v>
      </c>
    </row>
    <row r="126" spans="1:8" hidden="1" outlineLevel="1" x14ac:dyDescent="0.25">
      <c r="A126" s="10">
        <v>801</v>
      </c>
      <c r="B126" s="10" t="s">
        <v>130</v>
      </c>
      <c r="C126" s="11">
        <v>247504</v>
      </c>
      <c r="D126" s="20">
        <f t="shared" si="4"/>
        <v>2.1316040731462027E-3</v>
      </c>
      <c r="E126" s="11">
        <v>41563</v>
      </c>
      <c r="F126" s="20">
        <f t="shared" si="5"/>
        <v>1.6687349027730959E-3</v>
      </c>
      <c r="G126" s="20">
        <f t="shared" si="6"/>
        <v>0.16792859913375138</v>
      </c>
      <c r="H126" s="10">
        <v>78</v>
      </c>
    </row>
    <row r="127" spans="1:8" hidden="1" outlineLevel="1" x14ac:dyDescent="0.25">
      <c r="A127" s="8">
        <v>810</v>
      </c>
      <c r="B127" s="8" t="s">
        <v>93</v>
      </c>
      <c r="C127" s="9">
        <v>223758</v>
      </c>
      <c r="D127" s="19">
        <f t="shared" si="4"/>
        <v>1.9270939629220053E-3</v>
      </c>
      <c r="E127" s="9">
        <v>41553</v>
      </c>
      <c r="F127" s="19">
        <f t="shared" si="5"/>
        <v>1.6683334074761315E-3</v>
      </c>
      <c r="G127" s="19">
        <f t="shared" si="6"/>
        <v>0.18570509210843858</v>
      </c>
      <c r="H127" s="8">
        <v>87</v>
      </c>
    </row>
    <row r="128" spans="1:8" hidden="1" outlineLevel="1" x14ac:dyDescent="0.25">
      <c r="A128" s="10">
        <v>545</v>
      </c>
      <c r="B128" s="10" t="s">
        <v>188</v>
      </c>
      <c r="C128" s="11">
        <v>292802</v>
      </c>
      <c r="D128" s="20">
        <f t="shared" si="4"/>
        <v>2.52172868246717E-3</v>
      </c>
      <c r="E128" s="11">
        <v>41550</v>
      </c>
      <c r="F128" s="20">
        <f t="shared" si="5"/>
        <v>1.6682129588870421E-3</v>
      </c>
      <c r="G128" s="20">
        <f t="shared" si="6"/>
        <v>0.14190476841005184</v>
      </c>
      <c r="H128" s="10">
        <v>66</v>
      </c>
    </row>
    <row r="129" spans="1:8" hidden="1" outlineLevel="1" x14ac:dyDescent="0.25">
      <c r="A129" s="10">
        <v>520</v>
      </c>
      <c r="B129" s="10" t="s">
        <v>148</v>
      </c>
      <c r="C129" s="11">
        <v>257480</v>
      </c>
      <c r="D129" s="20">
        <f t="shared" si="4"/>
        <v>2.2175214006791171E-3</v>
      </c>
      <c r="E129" s="11">
        <v>41273</v>
      </c>
      <c r="F129" s="20">
        <f t="shared" si="5"/>
        <v>1.6570915391611286E-3</v>
      </c>
      <c r="G129" s="20">
        <f t="shared" si="6"/>
        <v>0.16029594531614105</v>
      </c>
      <c r="H129" s="10">
        <v>75</v>
      </c>
    </row>
    <row r="130" spans="1:8" hidden="1" outlineLevel="1" x14ac:dyDescent="0.25">
      <c r="A130" s="8">
        <v>574</v>
      </c>
      <c r="B130" s="8" t="s">
        <v>193</v>
      </c>
      <c r="C130" s="9">
        <v>296586</v>
      </c>
      <c r="D130" s="19">
        <f t="shared" si="4"/>
        <v>2.5543180136003442E-3</v>
      </c>
      <c r="E130" s="9">
        <v>40744</v>
      </c>
      <c r="F130" s="19">
        <f t="shared" si="5"/>
        <v>1.6358524379517124E-3</v>
      </c>
      <c r="G130" s="19">
        <f t="shared" si="6"/>
        <v>0.13737667995117775</v>
      </c>
      <c r="H130" s="8">
        <v>64</v>
      </c>
    </row>
    <row r="131" spans="1:8" hidden="1" outlineLevel="1" x14ac:dyDescent="0.25">
      <c r="A131" s="10">
        <v>724</v>
      </c>
      <c r="B131" s="10" t="s">
        <v>140</v>
      </c>
      <c r="C131" s="11">
        <v>241531</v>
      </c>
      <c r="D131" s="20">
        <f t="shared" si="4"/>
        <v>2.0801621928981974E-3</v>
      </c>
      <c r="E131" s="11">
        <v>39281</v>
      </c>
      <c r="F131" s="20">
        <f t="shared" si="5"/>
        <v>1.5771136760058221E-3</v>
      </c>
      <c r="G131" s="20">
        <f t="shared" si="6"/>
        <v>0.16263336797346925</v>
      </c>
      <c r="H131" s="10">
        <v>76</v>
      </c>
    </row>
    <row r="132" spans="1:8" hidden="1" outlineLevel="1" x14ac:dyDescent="0.25">
      <c r="A132" s="8">
        <v>709</v>
      </c>
      <c r="B132" s="8" t="s">
        <v>185</v>
      </c>
      <c r="C132" s="9">
        <v>270596</v>
      </c>
      <c r="D132" s="19">
        <f t="shared" si="4"/>
        <v>2.330481672122753E-3</v>
      </c>
      <c r="E132" s="9">
        <v>38578</v>
      </c>
      <c r="F132" s="19">
        <f t="shared" si="5"/>
        <v>1.5488885566292254E-3</v>
      </c>
      <c r="G132" s="19">
        <f t="shared" si="6"/>
        <v>0.14256677851852947</v>
      </c>
      <c r="H132" s="8">
        <v>66</v>
      </c>
    </row>
    <row r="133" spans="1:8" hidden="1" outlineLevel="1" x14ac:dyDescent="0.25">
      <c r="A133" s="8">
        <v>570</v>
      </c>
      <c r="B133" s="8" t="s">
        <v>201</v>
      </c>
      <c r="C133" s="9">
        <v>289431</v>
      </c>
      <c r="D133" s="19">
        <f t="shared" si="4"/>
        <v>2.4926962735744816E-3</v>
      </c>
      <c r="E133" s="9">
        <v>37940</v>
      </c>
      <c r="F133" s="19">
        <f t="shared" si="5"/>
        <v>1.5232731566828972E-3</v>
      </c>
      <c r="G133" s="19">
        <f t="shared" si="6"/>
        <v>0.1310847835926352</v>
      </c>
      <c r="H133" s="8">
        <v>61</v>
      </c>
    </row>
    <row r="134" spans="1:8" hidden="1" outlineLevel="1" x14ac:dyDescent="0.25">
      <c r="A134" s="8">
        <v>531</v>
      </c>
      <c r="B134" s="8" t="s">
        <v>219</v>
      </c>
      <c r="C134" s="9">
        <v>337090</v>
      </c>
      <c r="D134" s="19">
        <f t="shared" si="4"/>
        <v>2.9031547652436057E-3</v>
      </c>
      <c r="E134" s="9">
        <v>37596</v>
      </c>
      <c r="F134" s="19">
        <f t="shared" si="5"/>
        <v>1.5094617184673222E-3</v>
      </c>
      <c r="G134" s="19">
        <f t="shared" si="6"/>
        <v>0.1115310451214809</v>
      </c>
      <c r="H134" s="8">
        <v>52</v>
      </c>
    </row>
    <row r="135" spans="1:8" hidden="1" outlineLevel="1" x14ac:dyDescent="0.25">
      <c r="A135" s="8">
        <v>503</v>
      </c>
      <c r="B135" s="8" t="s">
        <v>161</v>
      </c>
      <c r="C135" s="9">
        <v>241255</v>
      </c>
      <c r="D135" s="19">
        <f t="shared" ref="D135:D198" si="7">C135/$C$223</f>
        <v>2.0777851698028601E-3</v>
      </c>
      <c r="E135" s="9">
        <v>37273</v>
      </c>
      <c r="F135" s="19">
        <f t="shared" ref="F135:F198" si="8">E135/$E$223</f>
        <v>1.4964934203753723E-3</v>
      </c>
      <c r="G135" s="19">
        <f t="shared" si="6"/>
        <v>0.15449627986984726</v>
      </c>
      <c r="H135" s="8">
        <v>72</v>
      </c>
    </row>
    <row r="136" spans="1:8" hidden="1" outlineLevel="1" x14ac:dyDescent="0.25">
      <c r="A136" s="10">
        <v>610</v>
      </c>
      <c r="B136" s="10" t="s">
        <v>80</v>
      </c>
      <c r="C136" s="11">
        <v>190169</v>
      </c>
      <c r="D136" s="20">
        <f t="shared" si="7"/>
        <v>1.6378119746999651E-3</v>
      </c>
      <c r="E136" s="11">
        <v>36957</v>
      </c>
      <c r="F136" s="20">
        <f t="shared" si="8"/>
        <v>1.4838061689912976E-3</v>
      </c>
      <c r="G136" s="20">
        <f t="shared" si="6"/>
        <v>0.19433766807418665</v>
      </c>
      <c r="H136" s="10">
        <v>91</v>
      </c>
    </row>
    <row r="137" spans="1:8" hidden="1" outlineLevel="1" x14ac:dyDescent="0.25">
      <c r="A137" s="10">
        <v>702</v>
      </c>
      <c r="B137" s="10" t="s">
        <v>142</v>
      </c>
      <c r="C137" s="11">
        <v>216405</v>
      </c>
      <c r="D137" s="20">
        <f t="shared" si="7"/>
        <v>1.8637669671973138E-3</v>
      </c>
      <c r="E137" s="11">
        <v>35016</v>
      </c>
      <c r="F137" s="20">
        <f t="shared" si="8"/>
        <v>1.4058759318505095E-3</v>
      </c>
      <c r="G137" s="20">
        <f t="shared" si="6"/>
        <v>0.16180772163304916</v>
      </c>
      <c r="H137" s="10">
        <v>75</v>
      </c>
    </row>
    <row r="138" spans="1:8" hidden="1" outlineLevel="1" x14ac:dyDescent="0.25">
      <c r="A138" s="10">
        <v>698</v>
      </c>
      <c r="B138" s="10" t="s">
        <v>190</v>
      </c>
      <c r="C138" s="11">
        <v>246832</v>
      </c>
      <c r="D138" s="20">
        <f t="shared" si="7"/>
        <v>2.1258165386532075E-3</v>
      </c>
      <c r="E138" s="11">
        <v>34807</v>
      </c>
      <c r="F138" s="20">
        <f t="shared" si="8"/>
        <v>1.3974846801439538E-3</v>
      </c>
      <c r="G138" s="20">
        <f t="shared" si="6"/>
        <v>0.14101494133661763</v>
      </c>
      <c r="H138" s="10">
        <v>66</v>
      </c>
    </row>
    <row r="139" spans="1:8" hidden="1" outlineLevel="1" x14ac:dyDescent="0.25">
      <c r="A139" s="8">
        <v>642</v>
      </c>
      <c r="B139" s="8" t="s">
        <v>175</v>
      </c>
      <c r="C139" s="9">
        <v>231637</v>
      </c>
      <c r="D139" s="19">
        <f t="shared" si="7"/>
        <v>1.9949510823718685E-3</v>
      </c>
      <c r="E139" s="9">
        <v>34438</v>
      </c>
      <c r="F139" s="19">
        <f t="shared" si="8"/>
        <v>1.3826695036859677E-3</v>
      </c>
      <c r="G139" s="19">
        <f t="shared" si="6"/>
        <v>0.14867227601808</v>
      </c>
      <c r="H139" s="8">
        <v>69</v>
      </c>
    </row>
    <row r="140" spans="1:8" hidden="1" outlineLevel="1" x14ac:dyDescent="0.25">
      <c r="A140" s="8">
        <v>522</v>
      </c>
      <c r="B140" s="8" t="s">
        <v>159</v>
      </c>
      <c r="C140" s="9">
        <v>215499</v>
      </c>
      <c r="D140" s="19">
        <f t="shared" si="7"/>
        <v>1.8559641305147937E-3</v>
      </c>
      <c r="E140" s="9">
        <v>33314</v>
      </c>
      <c r="F140" s="19">
        <f t="shared" si="8"/>
        <v>1.3375414323071703E-3</v>
      </c>
      <c r="G140" s="19">
        <f t="shared" si="6"/>
        <v>0.1545900445013666</v>
      </c>
      <c r="H140" s="8">
        <v>72</v>
      </c>
    </row>
    <row r="141" spans="1:8" hidden="1" outlineLevel="1" x14ac:dyDescent="0.25">
      <c r="A141" s="8">
        <v>804</v>
      </c>
      <c r="B141" s="8" t="s">
        <v>61</v>
      </c>
      <c r="C141" s="9">
        <v>159707</v>
      </c>
      <c r="D141" s="19">
        <f t="shared" si="7"/>
        <v>1.3754609691558946E-3</v>
      </c>
      <c r="E141" s="9">
        <v>33222</v>
      </c>
      <c r="F141" s="19">
        <f t="shared" si="8"/>
        <v>1.3338476755750978E-3</v>
      </c>
      <c r="G141" s="19">
        <f t="shared" ref="G141:G204" si="9">E141/C141</f>
        <v>0.20801843375681717</v>
      </c>
      <c r="H141" s="8">
        <v>97</v>
      </c>
    </row>
    <row r="142" spans="1:8" hidden="1" outlineLevel="1" x14ac:dyDescent="0.25">
      <c r="A142" s="10">
        <v>540</v>
      </c>
      <c r="B142" s="10" t="s">
        <v>198</v>
      </c>
      <c r="C142" s="11">
        <v>247048</v>
      </c>
      <c r="D142" s="20">
        <f t="shared" si="7"/>
        <v>2.1276768175973845E-3</v>
      </c>
      <c r="E142" s="11">
        <v>32939</v>
      </c>
      <c r="F142" s="20">
        <f t="shared" si="8"/>
        <v>1.3224853586710056E-3</v>
      </c>
      <c r="G142" s="20">
        <f t="shared" si="9"/>
        <v>0.1333303649493216</v>
      </c>
      <c r="H142" s="10">
        <v>62</v>
      </c>
    </row>
    <row r="143" spans="1:8" hidden="1" outlineLevel="1" x14ac:dyDescent="0.25">
      <c r="A143" s="10">
        <v>600</v>
      </c>
      <c r="B143" s="10" t="s">
        <v>152</v>
      </c>
      <c r="C143" s="11">
        <v>201439</v>
      </c>
      <c r="D143" s="20">
        <f t="shared" si="7"/>
        <v>1.7348737510929032E-3</v>
      </c>
      <c r="E143" s="11">
        <v>31972</v>
      </c>
      <c r="F143" s="20">
        <f t="shared" si="8"/>
        <v>1.283660763454549E-3</v>
      </c>
      <c r="G143" s="20">
        <f t="shared" si="9"/>
        <v>0.15871802381862499</v>
      </c>
      <c r="H143" s="10">
        <v>74</v>
      </c>
    </row>
    <row r="144" spans="1:8" hidden="1" outlineLevel="1" x14ac:dyDescent="0.25">
      <c r="A144" s="10">
        <v>868</v>
      </c>
      <c r="B144" s="10" t="s">
        <v>158</v>
      </c>
      <c r="C144" s="11">
        <v>201931</v>
      </c>
      <c r="D144" s="20">
        <f t="shared" si="7"/>
        <v>1.7391110531324173E-3</v>
      </c>
      <c r="E144" s="11">
        <v>31414</v>
      </c>
      <c r="F144" s="20">
        <f t="shared" si="8"/>
        <v>1.2612573258839362E-3</v>
      </c>
      <c r="G144" s="20">
        <f t="shared" si="9"/>
        <v>0.15556799104644656</v>
      </c>
      <c r="H144" s="10">
        <v>73</v>
      </c>
    </row>
    <row r="145" spans="1:8" hidden="1" outlineLevel="1" x14ac:dyDescent="0.25">
      <c r="A145" s="8">
        <v>605</v>
      </c>
      <c r="B145" s="8" t="s">
        <v>129</v>
      </c>
      <c r="C145" s="9">
        <v>181453</v>
      </c>
      <c r="D145" s="19">
        <f t="shared" si="7"/>
        <v>1.5627462743414162E-3</v>
      </c>
      <c r="E145" s="9">
        <v>30517</v>
      </c>
      <c r="F145" s="19">
        <f t="shared" si="8"/>
        <v>1.2252431977462302E-3</v>
      </c>
      <c r="G145" s="19">
        <f t="shared" si="9"/>
        <v>0.16818129212523353</v>
      </c>
      <c r="H145" s="8">
        <v>78</v>
      </c>
    </row>
    <row r="146" spans="1:8" hidden="1" outlineLevel="1" x14ac:dyDescent="0.25">
      <c r="A146" s="8">
        <v>550</v>
      </c>
      <c r="B146" s="8" t="s">
        <v>149</v>
      </c>
      <c r="C146" s="9">
        <v>191332</v>
      </c>
      <c r="D146" s="19">
        <f t="shared" si="7"/>
        <v>1.6478281988299552E-3</v>
      </c>
      <c r="E146" s="9">
        <v>30488</v>
      </c>
      <c r="F146" s="19">
        <f t="shared" si="8"/>
        <v>1.2240788613850336E-3</v>
      </c>
      <c r="G146" s="19">
        <f t="shared" si="9"/>
        <v>0.15934605816068403</v>
      </c>
      <c r="H146" s="8">
        <v>74</v>
      </c>
    </row>
    <row r="147" spans="1:8" hidden="1" outlineLevel="1" x14ac:dyDescent="0.25">
      <c r="A147" s="8">
        <v>705</v>
      </c>
      <c r="B147" s="8" t="s">
        <v>141</v>
      </c>
      <c r="C147" s="9">
        <v>185148</v>
      </c>
      <c r="D147" s="19">
        <f t="shared" si="7"/>
        <v>1.5945691016503697E-3</v>
      </c>
      <c r="E147" s="9">
        <v>29985</v>
      </c>
      <c r="F147" s="19">
        <f t="shared" si="8"/>
        <v>1.2038836479477248E-3</v>
      </c>
      <c r="G147" s="19">
        <f t="shared" si="9"/>
        <v>0.16195151986518894</v>
      </c>
      <c r="H147" s="8">
        <v>75</v>
      </c>
    </row>
    <row r="148" spans="1:8" hidden="1" outlineLevel="1" x14ac:dyDescent="0.25">
      <c r="A148" s="8">
        <v>634</v>
      </c>
      <c r="B148" s="8" t="s">
        <v>165</v>
      </c>
      <c r="C148" s="9">
        <v>193918</v>
      </c>
      <c r="D148" s="19">
        <f t="shared" si="7"/>
        <v>1.6700998717449629E-3</v>
      </c>
      <c r="E148" s="9">
        <v>29602</v>
      </c>
      <c r="F148" s="19">
        <f t="shared" si="8"/>
        <v>1.1885063780739885E-3</v>
      </c>
      <c r="G148" s="19">
        <f t="shared" si="9"/>
        <v>0.15265215194051093</v>
      </c>
      <c r="H148" s="8">
        <v>71</v>
      </c>
    </row>
    <row r="149" spans="1:8" hidden="1" outlineLevel="1" x14ac:dyDescent="0.25">
      <c r="A149" s="8">
        <v>604</v>
      </c>
      <c r="B149" s="8" t="s">
        <v>151</v>
      </c>
      <c r="C149" s="9">
        <v>180299</v>
      </c>
      <c r="D149" s="19">
        <f t="shared" si="7"/>
        <v>1.5528075618341003E-3</v>
      </c>
      <c r="E149" s="9">
        <v>28680</v>
      </c>
      <c r="F149" s="19">
        <f t="shared" si="8"/>
        <v>1.1514885116938717E-3</v>
      </c>
      <c r="G149" s="19">
        <f t="shared" si="9"/>
        <v>0.15906910188076473</v>
      </c>
      <c r="H149" s="8">
        <v>74</v>
      </c>
    </row>
    <row r="150" spans="1:8" hidden="1" outlineLevel="1" x14ac:dyDescent="0.25">
      <c r="A150" s="8">
        <v>611</v>
      </c>
      <c r="B150" s="8" t="s">
        <v>85</v>
      </c>
      <c r="C150" s="9">
        <v>145190</v>
      </c>
      <c r="D150" s="19">
        <f t="shared" si="7"/>
        <v>1.2504347217826668E-3</v>
      </c>
      <c r="E150" s="9">
        <v>27582</v>
      </c>
      <c r="F150" s="19">
        <f t="shared" si="8"/>
        <v>1.1074043280871818E-3</v>
      </c>
      <c r="G150" s="19">
        <f t="shared" si="9"/>
        <v>0.18997176114057443</v>
      </c>
      <c r="H150" s="8">
        <v>89</v>
      </c>
    </row>
    <row r="151" spans="1:8" hidden="1" outlineLevel="1" x14ac:dyDescent="0.25">
      <c r="A151" s="10">
        <v>576</v>
      </c>
      <c r="B151" s="10" t="s">
        <v>120</v>
      </c>
      <c r="C151" s="11">
        <v>159951</v>
      </c>
      <c r="D151" s="20">
        <f t="shared" si="7"/>
        <v>1.3775623953706131E-3</v>
      </c>
      <c r="E151" s="11">
        <v>27410</v>
      </c>
      <c r="F151" s="20">
        <f t="shared" si="8"/>
        <v>1.1004986089793941E-3</v>
      </c>
      <c r="G151" s="20">
        <f t="shared" si="9"/>
        <v>0.17136498052528587</v>
      </c>
      <c r="H151" s="10">
        <v>80</v>
      </c>
    </row>
    <row r="152" spans="1:8" hidden="1" outlineLevel="1" x14ac:dyDescent="0.25">
      <c r="A152" s="10">
        <v>692</v>
      </c>
      <c r="B152" s="10" t="s">
        <v>146</v>
      </c>
      <c r="C152" s="11">
        <v>169126</v>
      </c>
      <c r="D152" s="20">
        <f t="shared" si="7"/>
        <v>1.4565811884855381E-3</v>
      </c>
      <c r="E152" s="11">
        <v>27259</v>
      </c>
      <c r="F152" s="20">
        <f t="shared" si="8"/>
        <v>1.0944360299952318E-3</v>
      </c>
      <c r="G152" s="20">
        <f t="shared" si="9"/>
        <v>0.16117569149628089</v>
      </c>
      <c r="H152" s="10">
        <v>75</v>
      </c>
    </row>
    <row r="153" spans="1:8" hidden="1" outlineLevel="1" x14ac:dyDescent="0.25">
      <c r="A153" s="8">
        <v>676</v>
      </c>
      <c r="B153" s="8" t="s">
        <v>173</v>
      </c>
      <c r="C153" s="9">
        <v>175988</v>
      </c>
      <c r="D153" s="19">
        <f t="shared" si="7"/>
        <v>1.5156794945732348E-3</v>
      </c>
      <c r="E153" s="9">
        <v>26282</v>
      </c>
      <c r="F153" s="19">
        <f t="shared" si="8"/>
        <v>1.0552099394818108E-3</v>
      </c>
      <c r="G153" s="19">
        <f t="shared" si="9"/>
        <v>0.1493397277087074</v>
      </c>
      <c r="H153" s="8">
        <v>70</v>
      </c>
    </row>
    <row r="154" spans="1:8" hidden="1" outlineLevel="1" x14ac:dyDescent="0.25">
      <c r="A154" s="8">
        <v>633</v>
      </c>
      <c r="B154" s="8" t="s">
        <v>101</v>
      </c>
      <c r="C154" s="9">
        <v>144812</v>
      </c>
      <c r="D154" s="19">
        <f t="shared" si="7"/>
        <v>1.247179233630357E-3</v>
      </c>
      <c r="E154" s="9">
        <v>25961</v>
      </c>
      <c r="F154" s="19">
        <f t="shared" si="8"/>
        <v>1.042321940449254E-3</v>
      </c>
      <c r="G154" s="19">
        <f t="shared" si="9"/>
        <v>0.17927381708698173</v>
      </c>
      <c r="H154" s="8">
        <v>84</v>
      </c>
    </row>
    <row r="155" spans="1:8" hidden="1" outlineLevel="1" x14ac:dyDescent="0.25">
      <c r="A155" s="10">
        <v>813</v>
      </c>
      <c r="B155" s="10" t="s">
        <v>182</v>
      </c>
      <c r="C155" s="11">
        <v>177150</v>
      </c>
      <c r="D155" s="20">
        <f t="shared" si="7"/>
        <v>1.5256871063007054E-3</v>
      </c>
      <c r="E155" s="11">
        <v>25674</v>
      </c>
      <c r="F155" s="20">
        <f t="shared" si="8"/>
        <v>1.0307990254263761E-3</v>
      </c>
      <c r="G155" s="20">
        <f t="shared" si="9"/>
        <v>0.14492802709568162</v>
      </c>
      <c r="H155" s="10">
        <v>68</v>
      </c>
    </row>
    <row r="156" spans="1:8" hidden="1" outlineLevel="1" x14ac:dyDescent="0.25">
      <c r="A156" s="10">
        <v>758</v>
      </c>
      <c r="B156" s="10" t="s">
        <v>72</v>
      </c>
      <c r="C156" s="11">
        <v>128314</v>
      </c>
      <c r="D156" s="20">
        <f t="shared" si="7"/>
        <v>1.1050918168663208E-3</v>
      </c>
      <c r="E156" s="11">
        <v>25389</v>
      </c>
      <c r="F156" s="20">
        <f t="shared" si="8"/>
        <v>1.0193564094628908E-3</v>
      </c>
      <c r="G156" s="20">
        <f t="shared" si="9"/>
        <v>0.19786617204669796</v>
      </c>
      <c r="H156" s="10">
        <v>92</v>
      </c>
    </row>
    <row r="157" spans="1:8" hidden="1" outlineLevel="1" x14ac:dyDescent="0.25">
      <c r="A157" s="8">
        <v>651</v>
      </c>
      <c r="B157" s="8" t="s">
        <v>153</v>
      </c>
      <c r="C157" s="9">
        <v>159233</v>
      </c>
      <c r="D157" s="19">
        <f t="shared" si="7"/>
        <v>1.3713786903617286E-3</v>
      </c>
      <c r="E157" s="9">
        <v>25079</v>
      </c>
      <c r="F157" s="19">
        <f t="shared" si="8"/>
        <v>1.0069100552569947E-3</v>
      </c>
      <c r="G157" s="19">
        <f t="shared" si="9"/>
        <v>0.15749875967921223</v>
      </c>
      <c r="H157" s="8">
        <v>73</v>
      </c>
    </row>
    <row r="158" spans="1:8" hidden="1" outlineLevel="1" x14ac:dyDescent="0.25">
      <c r="A158" s="10">
        <v>516</v>
      </c>
      <c r="B158" s="10" t="s">
        <v>156</v>
      </c>
      <c r="C158" s="11">
        <v>157603</v>
      </c>
      <c r="D158" s="20">
        <f t="shared" si="7"/>
        <v>1.3573404742552079E-3</v>
      </c>
      <c r="E158" s="11">
        <v>24702</v>
      </c>
      <c r="F158" s="20">
        <f t="shared" si="8"/>
        <v>9.9177368256143711E-4</v>
      </c>
      <c r="G158" s="20">
        <f t="shared" si="9"/>
        <v>0.15673559513461038</v>
      </c>
      <c r="H158" s="10">
        <v>73</v>
      </c>
    </row>
    <row r="159" spans="1:8" hidden="1" outlineLevel="1" x14ac:dyDescent="0.25">
      <c r="A159" s="8">
        <v>624</v>
      </c>
      <c r="B159" s="8" t="s">
        <v>167</v>
      </c>
      <c r="C159" s="9">
        <v>155770</v>
      </c>
      <c r="D159" s="19">
        <f t="shared" si="7"/>
        <v>1.3415539404372616E-3</v>
      </c>
      <c r="E159" s="9">
        <v>23659</v>
      </c>
      <c r="F159" s="19">
        <f t="shared" si="8"/>
        <v>9.4989772308805124E-4</v>
      </c>
      <c r="G159" s="19">
        <f t="shared" si="9"/>
        <v>0.15188418822623098</v>
      </c>
      <c r="H159" s="8">
        <v>71</v>
      </c>
    </row>
    <row r="160" spans="1:8" hidden="1" outlineLevel="1" x14ac:dyDescent="0.25">
      <c r="A160" s="10">
        <v>627</v>
      </c>
      <c r="B160" s="10" t="s">
        <v>172</v>
      </c>
      <c r="C160" s="11">
        <v>155414</v>
      </c>
      <c r="D160" s="20">
        <f t="shared" si="7"/>
        <v>1.3384879251403773E-3</v>
      </c>
      <c r="E160" s="11">
        <v>23276</v>
      </c>
      <c r="F160" s="20">
        <f t="shared" si="8"/>
        <v>9.3452045321431513E-4</v>
      </c>
      <c r="G160" s="20">
        <f t="shared" si="9"/>
        <v>0.14976771719407517</v>
      </c>
      <c r="H160" s="10">
        <v>70</v>
      </c>
    </row>
    <row r="161" spans="1:8" hidden="1" outlineLevel="1" x14ac:dyDescent="0.25">
      <c r="A161" s="8">
        <v>502</v>
      </c>
      <c r="B161" s="8" t="s">
        <v>133</v>
      </c>
      <c r="C161" s="9">
        <v>138305</v>
      </c>
      <c r="D161" s="19">
        <f t="shared" si="7"/>
        <v>1.1911383304370254E-3</v>
      </c>
      <c r="E161" s="9">
        <v>22852</v>
      </c>
      <c r="F161" s="19">
        <f t="shared" si="8"/>
        <v>9.1749705262302494E-4</v>
      </c>
      <c r="G161" s="19">
        <f t="shared" si="9"/>
        <v>0.16522902281190124</v>
      </c>
      <c r="H161" s="8">
        <v>77</v>
      </c>
    </row>
    <row r="162" spans="1:8" hidden="1" outlineLevel="1" x14ac:dyDescent="0.25">
      <c r="A162" s="8">
        <v>656</v>
      </c>
      <c r="B162" s="8" t="s">
        <v>169</v>
      </c>
      <c r="C162" s="9">
        <v>148530</v>
      </c>
      <c r="D162" s="19">
        <f t="shared" si="7"/>
        <v>1.2792001461972553E-3</v>
      </c>
      <c r="E162" s="9">
        <v>22385</v>
      </c>
      <c r="F162" s="19">
        <f t="shared" si="8"/>
        <v>8.987472222547879E-4</v>
      </c>
      <c r="G162" s="19">
        <f t="shared" si="9"/>
        <v>0.15071029421665658</v>
      </c>
      <c r="H162" s="8">
        <v>70</v>
      </c>
    </row>
    <row r="163" spans="1:8" hidden="1" outlineLevel="1" x14ac:dyDescent="0.25">
      <c r="A163" s="10">
        <v>592</v>
      </c>
      <c r="B163" s="10" t="s">
        <v>122</v>
      </c>
      <c r="C163" s="11">
        <v>130730</v>
      </c>
      <c r="D163" s="20">
        <f t="shared" si="7"/>
        <v>1.125899381353041E-3</v>
      </c>
      <c r="E163" s="11">
        <v>22220</v>
      </c>
      <c r="F163" s="20">
        <f t="shared" si="8"/>
        <v>8.9212254985487547E-4</v>
      </c>
      <c r="G163" s="20">
        <f t="shared" si="9"/>
        <v>0.16996863765011858</v>
      </c>
      <c r="H163" s="10">
        <v>79</v>
      </c>
    </row>
    <row r="164" spans="1:8" hidden="1" outlineLevel="1" x14ac:dyDescent="0.25">
      <c r="A164" s="10">
        <v>628</v>
      </c>
      <c r="B164" s="10" t="s">
        <v>212</v>
      </c>
      <c r="C164" s="11">
        <v>179009</v>
      </c>
      <c r="D164" s="20">
        <f t="shared" si="7"/>
        <v>1.5416975625841545E-3</v>
      </c>
      <c r="E164" s="11">
        <v>21537</v>
      </c>
      <c r="F164" s="20">
        <f t="shared" si="8"/>
        <v>8.6470042107220763E-4</v>
      </c>
      <c r="G164" s="20">
        <f t="shared" si="9"/>
        <v>0.12031238652805167</v>
      </c>
      <c r="H164" s="10">
        <v>56</v>
      </c>
    </row>
    <row r="165" spans="1:8" hidden="1" outlineLevel="1" x14ac:dyDescent="0.25">
      <c r="A165" s="10">
        <v>673</v>
      </c>
      <c r="B165" s="10" t="s">
        <v>220</v>
      </c>
      <c r="C165" s="11">
        <v>191589</v>
      </c>
      <c r="D165" s="20">
        <f t="shared" si="7"/>
        <v>1.6500415862774249E-3</v>
      </c>
      <c r="E165" s="11">
        <v>21250</v>
      </c>
      <c r="F165" s="20">
        <f t="shared" si="8"/>
        <v>8.531775060493296E-4</v>
      </c>
      <c r="G165" s="20">
        <f t="shared" si="9"/>
        <v>0.11091450970567204</v>
      </c>
      <c r="H165" s="10">
        <v>52</v>
      </c>
    </row>
    <row r="166" spans="1:8" hidden="1" outlineLevel="1" x14ac:dyDescent="0.25">
      <c r="A166" s="8">
        <v>581</v>
      </c>
      <c r="B166" s="8" t="s">
        <v>191</v>
      </c>
      <c r="C166" s="9">
        <v>147192</v>
      </c>
      <c r="D166" s="19">
        <f t="shared" si="7"/>
        <v>1.2676767516263811E-3</v>
      </c>
      <c r="E166" s="9">
        <v>20715</v>
      </c>
      <c r="F166" s="19">
        <f t="shared" si="8"/>
        <v>8.3169750766173476E-4</v>
      </c>
      <c r="G166" s="19">
        <f t="shared" si="9"/>
        <v>0.14073455079080385</v>
      </c>
      <c r="H166" s="8">
        <v>66</v>
      </c>
    </row>
    <row r="167" spans="1:8" hidden="1" outlineLevel="1" x14ac:dyDescent="0.25">
      <c r="A167" s="8">
        <v>746</v>
      </c>
      <c r="B167" s="8" t="s">
        <v>137</v>
      </c>
      <c r="C167" s="9">
        <v>123706</v>
      </c>
      <c r="D167" s="19">
        <f t="shared" si="7"/>
        <v>1.0654058660572118E-3</v>
      </c>
      <c r="E167" s="9">
        <v>20270</v>
      </c>
      <c r="F167" s="19">
        <f t="shared" si="8"/>
        <v>8.1383096694681936E-4</v>
      </c>
      <c r="G167" s="19">
        <f t="shared" si="9"/>
        <v>0.16385623979435113</v>
      </c>
      <c r="H167" s="8">
        <v>76</v>
      </c>
    </row>
    <row r="168" spans="1:8" hidden="1" outlineLevel="1" x14ac:dyDescent="0.25">
      <c r="A168" s="10">
        <v>687</v>
      </c>
      <c r="B168" s="10" t="s">
        <v>178</v>
      </c>
      <c r="C168" s="11">
        <v>137519</v>
      </c>
      <c r="D168" s="20">
        <f t="shared" si="7"/>
        <v>1.1843689820568259E-3</v>
      </c>
      <c r="E168" s="11">
        <v>20268</v>
      </c>
      <c r="F168" s="20">
        <f t="shared" si="8"/>
        <v>8.1375066788742648E-4</v>
      </c>
      <c r="G168" s="20">
        <f t="shared" si="9"/>
        <v>0.14738327067532486</v>
      </c>
      <c r="H168" s="10">
        <v>69</v>
      </c>
    </row>
    <row r="169" spans="1:8" hidden="1" outlineLevel="1" x14ac:dyDescent="0.25">
      <c r="A169" s="10">
        <v>525</v>
      </c>
      <c r="B169" s="10" t="s">
        <v>206</v>
      </c>
      <c r="C169" s="11">
        <v>158426</v>
      </c>
      <c r="D169" s="20">
        <f t="shared" si="7"/>
        <v>1.364428481528623E-3</v>
      </c>
      <c r="E169" s="11">
        <v>20023</v>
      </c>
      <c r="F169" s="20">
        <f t="shared" si="8"/>
        <v>8.0391403311179898E-4</v>
      </c>
      <c r="G169" s="20">
        <f t="shared" si="9"/>
        <v>0.12638708292830722</v>
      </c>
      <c r="H169" s="10">
        <v>59</v>
      </c>
    </row>
    <row r="170" spans="1:8" hidden="1" outlineLevel="1" x14ac:dyDescent="0.25">
      <c r="A170" s="10">
        <v>537</v>
      </c>
      <c r="B170" s="10" t="s">
        <v>196</v>
      </c>
      <c r="C170" s="11">
        <v>145160</v>
      </c>
      <c r="D170" s="20">
        <f t="shared" si="7"/>
        <v>1.2501763497070866E-3</v>
      </c>
      <c r="E170" s="11">
        <v>19498</v>
      </c>
      <c r="F170" s="20">
        <f t="shared" si="8"/>
        <v>7.828355300211684E-4</v>
      </c>
      <c r="G170" s="20">
        <f t="shared" si="9"/>
        <v>0.13432074951777348</v>
      </c>
      <c r="H170" s="10">
        <v>63</v>
      </c>
    </row>
    <row r="171" spans="1:8" hidden="1" outlineLevel="1" x14ac:dyDescent="0.25">
      <c r="A171" s="8">
        <v>603</v>
      </c>
      <c r="B171" s="8" t="s">
        <v>211</v>
      </c>
      <c r="C171" s="9">
        <v>157050</v>
      </c>
      <c r="D171" s="19">
        <f t="shared" si="7"/>
        <v>1.352577815662014E-3</v>
      </c>
      <c r="E171" s="9">
        <v>19036</v>
      </c>
      <c r="F171" s="19">
        <f t="shared" si="8"/>
        <v>7.6428644730141355E-4</v>
      </c>
      <c r="G171" s="19">
        <f t="shared" si="9"/>
        <v>0.12120980579433302</v>
      </c>
      <c r="H171" s="8">
        <v>57</v>
      </c>
    </row>
    <row r="172" spans="1:8" hidden="1" outlineLevel="1" x14ac:dyDescent="0.25">
      <c r="A172" s="10">
        <v>756</v>
      </c>
      <c r="B172" s="10" t="s">
        <v>128</v>
      </c>
      <c r="C172" s="11">
        <v>108870</v>
      </c>
      <c r="D172" s="20">
        <f t="shared" si="7"/>
        <v>9.3763226228031496E-4</v>
      </c>
      <c r="E172" s="11">
        <v>18345</v>
      </c>
      <c r="F172" s="20">
        <f t="shared" si="8"/>
        <v>7.3654312228117421E-4</v>
      </c>
      <c r="G172" s="20">
        <f t="shared" si="9"/>
        <v>0.16850372003306696</v>
      </c>
      <c r="H172" s="10">
        <v>79</v>
      </c>
    </row>
    <row r="173" spans="1:8" hidden="1" outlineLevel="1" x14ac:dyDescent="0.25">
      <c r="A173" s="10">
        <v>584</v>
      </c>
      <c r="B173" s="10" t="s">
        <v>40</v>
      </c>
      <c r="C173" s="11">
        <v>77835</v>
      </c>
      <c r="D173" s="20">
        <f t="shared" si="7"/>
        <v>6.7034635009266389E-4</v>
      </c>
      <c r="E173" s="11">
        <v>17934</v>
      </c>
      <c r="F173" s="20">
        <f t="shared" si="8"/>
        <v>7.2004166557593783E-4</v>
      </c>
      <c r="G173" s="20">
        <f t="shared" si="9"/>
        <v>0.23041048371555212</v>
      </c>
      <c r="H173" s="10">
        <v>107</v>
      </c>
    </row>
    <row r="174" spans="1:8" hidden="1" outlineLevel="1" x14ac:dyDescent="0.25">
      <c r="A174" s="8">
        <v>762</v>
      </c>
      <c r="B174" s="8" t="s">
        <v>163</v>
      </c>
      <c r="C174" s="9">
        <v>115242</v>
      </c>
      <c r="D174" s="19">
        <f t="shared" si="7"/>
        <v>9.9251049113353602E-4</v>
      </c>
      <c r="E174" s="9">
        <v>17613</v>
      </c>
      <c r="F174" s="19">
        <f t="shared" si="8"/>
        <v>7.071536665433809E-4</v>
      </c>
      <c r="G174" s="19">
        <f t="shared" si="9"/>
        <v>0.15283490394127142</v>
      </c>
      <c r="H174" s="8">
        <v>71</v>
      </c>
    </row>
    <row r="175" spans="1:8" hidden="1" outlineLevel="1" x14ac:dyDescent="0.25">
      <c r="A175" s="8">
        <v>771</v>
      </c>
      <c r="B175" s="8" t="s">
        <v>187</v>
      </c>
      <c r="C175" s="9">
        <v>119970</v>
      </c>
      <c r="D175" s="19">
        <f t="shared" si="7"/>
        <v>1.0332299302449654E-3</v>
      </c>
      <c r="E175" s="9">
        <v>17054</v>
      </c>
      <c r="F175" s="19">
        <f t="shared" si="8"/>
        <v>6.8471007944307142E-4</v>
      </c>
      <c r="G175" s="19">
        <f t="shared" si="9"/>
        <v>0.14215220471784612</v>
      </c>
      <c r="H175" s="8">
        <v>66</v>
      </c>
    </row>
    <row r="176" spans="1:8" hidden="1" outlineLevel="1" x14ac:dyDescent="0.25">
      <c r="A176" s="8">
        <v>526</v>
      </c>
      <c r="B176" s="8" t="s">
        <v>157</v>
      </c>
      <c r="C176" s="9">
        <v>105573</v>
      </c>
      <c r="D176" s="19">
        <f t="shared" si="7"/>
        <v>9.0923717117405792E-4</v>
      </c>
      <c r="E176" s="9">
        <v>16459</v>
      </c>
      <c r="F176" s="19">
        <f t="shared" si="8"/>
        <v>6.6082110927369016E-4</v>
      </c>
      <c r="G176" s="19">
        <f t="shared" si="9"/>
        <v>0.15590160362971592</v>
      </c>
      <c r="H176" s="8">
        <v>73</v>
      </c>
    </row>
    <row r="177" spans="1:8" hidden="1" outlineLevel="1" x14ac:dyDescent="0.25">
      <c r="A177" s="8">
        <v>554</v>
      </c>
      <c r="B177" s="8" t="s">
        <v>209</v>
      </c>
      <c r="C177" s="9">
        <v>133624</v>
      </c>
      <c r="D177" s="19">
        <f t="shared" si="7"/>
        <v>1.1508236742440048E-3</v>
      </c>
      <c r="E177" s="9">
        <v>16278</v>
      </c>
      <c r="F177" s="19">
        <f t="shared" si="8"/>
        <v>6.5355404439863471E-4</v>
      </c>
      <c r="G177" s="19">
        <f t="shared" si="9"/>
        <v>0.1218194336346764</v>
      </c>
      <c r="H177" s="8">
        <v>57</v>
      </c>
    </row>
    <row r="178" spans="1:8" hidden="1" outlineLevel="1" x14ac:dyDescent="0.25">
      <c r="A178" s="8">
        <v>569</v>
      </c>
      <c r="B178" s="8" t="s">
        <v>121</v>
      </c>
      <c r="C178" s="9">
        <v>95273</v>
      </c>
      <c r="D178" s="19">
        <f t="shared" si="7"/>
        <v>8.2052942522487784E-4</v>
      </c>
      <c r="E178" s="9">
        <v>16243</v>
      </c>
      <c r="F178" s="19">
        <f t="shared" si="8"/>
        <v>6.5214881085925937E-4</v>
      </c>
      <c r="G178" s="19">
        <f t="shared" si="9"/>
        <v>0.17048901577571821</v>
      </c>
      <c r="H178" s="8">
        <v>79</v>
      </c>
    </row>
    <row r="179" spans="1:8" hidden="1" outlineLevel="1" x14ac:dyDescent="0.25">
      <c r="A179" s="8">
        <v>657</v>
      </c>
      <c r="B179" s="8" t="s">
        <v>207</v>
      </c>
      <c r="C179" s="9">
        <v>129738</v>
      </c>
      <c r="D179" s="19">
        <f t="shared" si="7"/>
        <v>1.1173558780538579E-3</v>
      </c>
      <c r="E179" s="9">
        <v>16085</v>
      </c>
      <c r="F179" s="19">
        <f t="shared" si="8"/>
        <v>6.45805185167222E-4</v>
      </c>
      <c r="G179" s="19">
        <f t="shared" si="9"/>
        <v>0.12398063790100047</v>
      </c>
      <c r="H179" s="8">
        <v>58</v>
      </c>
    </row>
    <row r="180" spans="1:8" hidden="1" outlineLevel="1" x14ac:dyDescent="0.25">
      <c r="A180" s="8">
        <v>662</v>
      </c>
      <c r="B180" s="8" t="s">
        <v>195</v>
      </c>
      <c r="C180" s="9">
        <v>117195</v>
      </c>
      <c r="D180" s="19">
        <f t="shared" si="7"/>
        <v>1.0093305132538029E-3</v>
      </c>
      <c r="E180" s="9">
        <v>15839</v>
      </c>
      <c r="F180" s="19">
        <f t="shared" si="8"/>
        <v>6.3592840086189794E-4</v>
      </c>
      <c r="G180" s="19">
        <f t="shared" si="9"/>
        <v>0.13515081701437776</v>
      </c>
      <c r="H180" s="8">
        <v>63</v>
      </c>
    </row>
    <row r="181" spans="1:8" hidden="1" outlineLevel="1" x14ac:dyDescent="0.25">
      <c r="A181" s="10">
        <v>643</v>
      </c>
      <c r="B181" s="10" t="s">
        <v>138</v>
      </c>
      <c r="C181" s="11">
        <v>96886</v>
      </c>
      <c r="D181" s="20">
        <f t="shared" si="7"/>
        <v>8.3442123048856976E-4</v>
      </c>
      <c r="E181" s="11">
        <v>15831</v>
      </c>
      <c r="F181" s="20">
        <f t="shared" si="8"/>
        <v>6.3560720462432644E-4</v>
      </c>
      <c r="G181" s="20">
        <f t="shared" si="9"/>
        <v>0.16339822058914602</v>
      </c>
      <c r="H181" s="10">
        <v>76</v>
      </c>
    </row>
    <row r="182" spans="1:8" hidden="1" outlineLevel="1" x14ac:dyDescent="0.25">
      <c r="A182" s="10">
        <v>764</v>
      </c>
      <c r="B182" s="10" t="s">
        <v>162</v>
      </c>
      <c r="C182" s="11">
        <v>99254</v>
      </c>
      <c r="D182" s="20">
        <f t="shared" si="7"/>
        <v>8.5481539965436189E-4</v>
      </c>
      <c r="E182" s="11">
        <v>15245</v>
      </c>
      <c r="F182" s="20">
        <f t="shared" si="8"/>
        <v>6.1207958022221323E-4</v>
      </c>
      <c r="G182" s="20">
        <f t="shared" si="9"/>
        <v>0.15359582485340642</v>
      </c>
      <c r="H182" s="10">
        <v>72</v>
      </c>
    </row>
    <row r="183" spans="1:8" hidden="1" outlineLevel="1" x14ac:dyDescent="0.25">
      <c r="A183" s="10">
        <v>773</v>
      </c>
      <c r="B183" s="10" t="s">
        <v>76</v>
      </c>
      <c r="C183" s="11">
        <v>75842</v>
      </c>
      <c r="D183" s="20">
        <f t="shared" si="7"/>
        <v>6.5318183187162342E-4</v>
      </c>
      <c r="E183" s="11">
        <v>14846</v>
      </c>
      <c r="F183" s="20">
        <f t="shared" si="8"/>
        <v>5.96059917873334E-4</v>
      </c>
      <c r="G183" s="20">
        <f t="shared" si="9"/>
        <v>0.19574905725059993</v>
      </c>
      <c r="H183" s="10">
        <v>91</v>
      </c>
    </row>
    <row r="184" spans="1:8" hidden="1" outlineLevel="1" x14ac:dyDescent="0.25">
      <c r="A184" s="10">
        <v>821</v>
      </c>
      <c r="B184" s="10" t="s">
        <v>56</v>
      </c>
      <c r="C184" s="11">
        <v>68479</v>
      </c>
      <c r="D184" s="20">
        <f t="shared" si="7"/>
        <v>5.897687121217387E-4</v>
      </c>
      <c r="E184" s="11">
        <v>14583</v>
      </c>
      <c r="F184" s="20">
        <f t="shared" si="8"/>
        <v>5.8550059156317049E-4</v>
      </c>
      <c r="G184" s="20">
        <f t="shared" si="9"/>
        <v>0.21295579666759151</v>
      </c>
      <c r="H184" s="10">
        <v>99</v>
      </c>
    </row>
    <row r="185" spans="1:8" hidden="1" outlineLevel="1" x14ac:dyDescent="0.25">
      <c r="A185" s="8">
        <v>565</v>
      </c>
      <c r="B185" s="8" t="s">
        <v>171</v>
      </c>
      <c r="C185" s="9">
        <v>96816</v>
      </c>
      <c r="D185" s="19">
        <f t="shared" si="7"/>
        <v>8.338183623122161E-4</v>
      </c>
      <c r="E185" s="9">
        <v>14555</v>
      </c>
      <c r="F185" s="19">
        <f t="shared" si="8"/>
        <v>5.8437640473167022E-4</v>
      </c>
      <c r="G185" s="19">
        <f t="shared" si="9"/>
        <v>0.15033672120310693</v>
      </c>
      <c r="H185" s="8">
        <v>70</v>
      </c>
    </row>
    <row r="186" spans="1:8" hidden="1" outlineLevel="1" x14ac:dyDescent="0.25">
      <c r="A186" s="10">
        <v>717</v>
      </c>
      <c r="B186" s="10" t="s">
        <v>192</v>
      </c>
      <c r="C186" s="11">
        <v>103279</v>
      </c>
      <c r="D186" s="20">
        <f t="shared" si="7"/>
        <v>8.8948031979469691E-4</v>
      </c>
      <c r="E186" s="11">
        <v>14248</v>
      </c>
      <c r="F186" s="20">
        <f t="shared" si="8"/>
        <v>5.7205049911486343E-4</v>
      </c>
      <c r="G186" s="20">
        <f t="shared" si="9"/>
        <v>0.13795640933781311</v>
      </c>
      <c r="H186" s="10">
        <v>64</v>
      </c>
    </row>
    <row r="187" spans="1:8" hidden="1" outlineLevel="1" x14ac:dyDescent="0.25">
      <c r="A187" s="10">
        <v>549</v>
      </c>
      <c r="B187" s="10" t="s">
        <v>174</v>
      </c>
      <c r="C187" s="11">
        <v>94591</v>
      </c>
      <c r="D187" s="20">
        <f t="shared" si="7"/>
        <v>8.1465576670668941E-4</v>
      </c>
      <c r="E187" s="11">
        <v>14074</v>
      </c>
      <c r="F187" s="20">
        <f t="shared" si="8"/>
        <v>5.6506448094768304E-4</v>
      </c>
      <c r="G187" s="20">
        <f t="shared" si="9"/>
        <v>0.14878793965599263</v>
      </c>
      <c r="H187" s="10">
        <v>69</v>
      </c>
    </row>
    <row r="188" spans="1:8" hidden="1" outlineLevel="1" x14ac:dyDescent="0.25">
      <c r="A188" s="10">
        <v>710</v>
      </c>
      <c r="B188" s="10" t="s">
        <v>208</v>
      </c>
      <c r="C188" s="11">
        <v>112744</v>
      </c>
      <c r="D188" s="20">
        <f t="shared" si="7"/>
        <v>9.7099670964022984E-4</v>
      </c>
      <c r="E188" s="11">
        <v>13951</v>
      </c>
      <c r="F188" s="20">
        <f t="shared" si="8"/>
        <v>5.6012608879502112E-4</v>
      </c>
      <c r="G188" s="20">
        <f t="shared" si="9"/>
        <v>0.1237405094727879</v>
      </c>
      <c r="H188" s="10">
        <v>58</v>
      </c>
    </row>
    <row r="189" spans="1:8" hidden="1" outlineLevel="1" x14ac:dyDescent="0.25">
      <c r="A189" s="10">
        <v>606</v>
      </c>
      <c r="B189" s="10" t="s">
        <v>200</v>
      </c>
      <c r="C189" s="11">
        <v>102552</v>
      </c>
      <c r="D189" s="20">
        <f t="shared" si="7"/>
        <v>8.8321910316313827E-4</v>
      </c>
      <c r="E189" s="11">
        <v>13503</v>
      </c>
      <c r="F189" s="20">
        <f t="shared" si="8"/>
        <v>5.4213909949101641E-4</v>
      </c>
      <c r="G189" s="20">
        <f t="shared" si="9"/>
        <v>0.13166978703487012</v>
      </c>
      <c r="H189" s="10">
        <v>61</v>
      </c>
    </row>
    <row r="190" spans="1:8" hidden="1" outlineLevel="1" x14ac:dyDescent="0.25">
      <c r="A190" s="10">
        <v>639</v>
      </c>
      <c r="B190" s="10" t="s">
        <v>204</v>
      </c>
      <c r="C190" s="11">
        <v>99008</v>
      </c>
      <c r="D190" s="20">
        <f t="shared" si="7"/>
        <v>8.5269674863460473E-4</v>
      </c>
      <c r="E190" s="11">
        <v>12699</v>
      </c>
      <c r="F190" s="20">
        <f t="shared" si="8"/>
        <v>5.0985887761507943E-4</v>
      </c>
      <c r="G190" s="20">
        <f t="shared" si="9"/>
        <v>0.12826236263736263</v>
      </c>
      <c r="H190" s="10">
        <v>60</v>
      </c>
    </row>
    <row r="191" spans="1:8" hidden="1" outlineLevel="1" x14ac:dyDescent="0.25">
      <c r="A191" s="10">
        <v>598</v>
      </c>
      <c r="B191" s="10" t="s">
        <v>218</v>
      </c>
      <c r="C191" s="11">
        <v>110938</v>
      </c>
      <c r="D191" s="20">
        <f t="shared" si="7"/>
        <v>9.5544271069030568E-4</v>
      </c>
      <c r="E191" s="11">
        <v>12468</v>
      </c>
      <c r="F191" s="20">
        <f t="shared" si="8"/>
        <v>5.0058433625520195E-4</v>
      </c>
      <c r="G191" s="20">
        <f t="shared" si="9"/>
        <v>0.11238709910039842</v>
      </c>
      <c r="H191" s="10">
        <v>52</v>
      </c>
    </row>
    <row r="192" spans="1:8" hidden="1" outlineLevel="1" x14ac:dyDescent="0.25">
      <c r="A192" s="10">
        <v>559</v>
      </c>
      <c r="B192" s="10" t="s">
        <v>224</v>
      </c>
      <c r="C192" s="11">
        <v>143566</v>
      </c>
      <c r="D192" s="20">
        <f t="shared" si="7"/>
        <v>1.236448180091262E-3</v>
      </c>
      <c r="E192" s="11">
        <v>12452</v>
      </c>
      <c r="F192" s="20">
        <f t="shared" si="8"/>
        <v>4.9994194378005894E-4</v>
      </c>
      <c r="G192" s="20">
        <f t="shared" si="9"/>
        <v>8.6733627739158298E-2</v>
      </c>
      <c r="H192" s="10">
        <v>40</v>
      </c>
    </row>
    <row r="193" spans="1:8" hidden="1" outlineLevel="1" x14ac:dyDescent="0.25">
      <c r="A193" s="8">
        <v>644</v>
      </c>
      <c r="B193" s="8" t="s">
        <v>199</v>
      </c>
      <c r="C193" s="9">
        <v>91510</v>
      </c>
      <c r="D193" s="19">
        <f t="shared" si="7"/>
        <v>7.8812095454460938E-4</v>
      </c>
      <c r="E193" s="9">
        <v>12138</v>
      </c>
      <c r="F193" s="19">
        <f t="shared" si="8"/>
        <v>4.8733499145537707E-4</v>
      </c>
      <c r="G193" s="19">
        <f t="shared" si="9"/>
        <v>0.13264124139438313</v>
      </c>
      <c r="H193" s="8">
        <v>62</v>
      </c>
    </row>
    <row r="194" spans="1:8" hidden="1" outlineLevel="1" x14ac:dyDescent="0.25">
      <c r="A194" s="8">
        <v>558</v>
      </c>
      <c r="B194" s="8" t="s">
        <v>125</v>
      </c>
      <c r="C194" s="9">
        <v>71634</v>
      </c>
      <c r="D194" s="19">
        <f t="shared" si="7"/>
        <v>6.1694084207024964E-4</v>
      </c>
      <c r="E194" s="9">
        <v>12118</v>
      </c>
      <c r="F194" s="19">
        <f t="shared" si="8"/>
        <v>4.8653200086144831E-4</v>
      </c>
      <c r="G194" s="19">
        <f t="shared" si="9"/>
        <v>0.16916548007929197</v>
      </c>
      <c r="H194" s="8">
        <v>79</v>
      </c>
    </row>
    <row r="195" spans="1:8" hidden="1" outlineLevel="1" x14ac:dyDescent="0.25">
      <c r="A195" s="8">
        <v>736</v>
      </c>
      <c r="B195" s="8" t="s">
        <v>179</v>
      </c>
      <c r="C195" s="9">
        <v>82188</v>
      </c>
      <c r="D195" s="19">
        <f t="shared" si="7"/>
        <v>7.0783613825934168E-4</v>
      </c>
      <c r="E195" s="9">
        <v>12034</v>
      </c>
      <c r="F195" s="19">
        <f t="shared" si="8"/>
        <v>4.8315944036694743E-4</v>
      </c>
      <c r="G195" s="19">
        <f t="shared" si="9"/>
        <v>0.14642040200515891</v>
      </c>
      <c r="H195" s="8">
        <v>68</v>
      </c>
    </row>
    <row r="196" spans="1:8" hidden="1" outlineLevel="1" x14ac:dyDescent="0.25">
      <c r="A196" s="10">
        <v>582</v>
      </c>
      <c r="B196" s="10" t="s">
        <v>102</v>
      </c>
      <c r="C196" s="11">
        <v>67085</v>
      </c>
      <c r="D196" s="20">
        <f t="shared" si="7"/>
        <v>5.777630230097816E-4</v>
      </c>
      <c r="E196" s="11">
        <v>11971</v>
      </c>
      <c r="F196" s="20">
        <f t="shared" si="8"/>
        <v>4.8063001999607176E-4</v>
      </c>
      <c r="G196" s="20">
        <f t="shared" si="9"/>
        <v>0.17844525601848402</v>
      </c>
      <c r="H196" s="10">
        <v>83</v>
      </c>
    </row>
    <row r="197" spans="1:8" hidden="1" outlineLevel="1" x14ac:dyDescent="0.25">
      <c r="A197" s="8">
        <v>754</v>
      </c>
      <c r="B197" s="8" t="s">
        <v>113</v>
      </c>
      <c r="C197" s="9">
        <v>68187</v>
      </c>
      <c r="D197" s="19">
        <f t="shared" si="7"/>
        <v>5.87253890586092E-4</v>
      </c>
      <c r="E197" s="9">
        <v>11821</v>
      </c>
      <c r="F197" s="19">
        <f t="shared" si="8"/>
        <v>4.746075905416059E-4</v>
      </c>
      <c r="G197" s="19">
        <f t="shared" si="9"/>
        <v>0.17336149119333596</v>
      </c>
      <c r="H197" s="8">
        <v>81</v>
      </c>
    </row>
    <row r="198" spans="1:8" hidden="1" outlineLevel="1" x14ac:dyDescent="0.25">
      <c r="A198" s="10">
        <v>749</v>
      </c>
      <c r="B198" s="10" t="s">
        <v>132</v>
      </c>
      <c r="C198" s="11">
        <v>70537</v>
      </c>
      <c r="D198" s="20">
        <f t="shared" si="7"/>
        <v>6.0749303650653604E-4</v>
      </c>
      <c r="E198" s="11">
        <v>11711</v>
      </c>
      <c r="F198" s="20">
        <f t="shared" si="8"/>
        <v>4.7019114227499762E-4</v>
      </c>
      <c r="G198" s="20">
        <f t="shared" si="9"/>
        <v>0.16602634078568695</v>
      </c>
      <c r="H198" s="10">
        <v>77</v>
      </c>
    </row>
    <row r="199" spans="1:8" hidden="1" outlineLevel="1" x14ac:dyDescent="0.25">
      <c r="A199" s="8">
        <v>553</v>
      </c>
      <c r="B199" s="8" t="s">
        <v>203</v>
      </c>
      <c r="C199" s="9">
        <v>89615</v>
      </c>
      <c r="D199" s="19">
        <f t="shared" ref="D199:D221" si="10">C199/$C$223</f>
        <v>7.7180045177046403E-4</v>
      </c>
      <c r="E199" s="9">
        <v>11618</v>
      </c>
      <c r="F199" s="19">
        <f t="shared" ref="F199:F221" si="11">E199/$E$223</f>
        <v>4.664572360132288E-4</v>
      </c>
      <c r="G199" s="19">
        <f t="shared" si="9"/>
        <v>0.12964347486469899</v>
      </c>
      <c r="H199" s="8">
        <v>60</v>
      </c>
    </row>
    <row r="200" spans="1:8" hidden="1" outlineLevel="1" x14ac:dyDescent="0.25">
      <c r="A200" s="8">
        <v>760</v>
      </c>
      <c r="B200" s="8" t="s">
        <v>119</v>
      </c>
      <c r="C200" s="9">
        <v>65911</v>
      </c>
      <c r="D200" s="19">
        <f t="shared" si="10"/>
        <v>5.6765206245207897E-4</v>
      </c>
      <c r="E200" s="9">
        <v>11328</v>
      </c>
      <c r="F200" s="19">
        <f t="shared" si="11"/>
        <v>4.5481387240126146E-4</v>
      </c>
      <c r="G200" s="19">
        <f t="shared" si="9"/>
        <v>0.17186812519913217</v>
      </c>
      <c r="H200" s="8">
        <v>80</v>
      </c>
    </row>
    <row r="201" spans="1:8" hidden="1" outlineLevel="1" x14ac:dyDescent="0.25">
      <c r="A201" s="4">
        <v>745</v>
      </c>
      <c r="B201" s="4" t="s">
        <v>15</v>
      </c>
      <c r="C201" s="5">
        <v>38637</v>
      </c>
      <c r="D201" s="18">
        <f t="shared" si="10"/>
        <v>3.3275739613965763E-4</v>
      </c>
      <c r="E201" s="5">
        <v>10470</v>
      </c>
      <c r="F201" s="18">
        <f t="shared" si="11"/>
        <v>4.2036557592171675E-4</v>
      </c>
      <c r="G201" s="18">
        <f t="shared" si="9"/>
        <v>0.27098377203199009</v>
      </c>
      <c r="H201" s="4">
        <v>126</v>
      </c>
    </row>
    <row r="202" spans="1:8" hidden="1" outlineLevel="1" x14ac:dyDescent="0.25">
      <c r="A202" s="10">
        <v>759</v>
      </c>
      <c r="B202" s="10" t="s">
        <v>96</v>
      </c>
      <c r="C202" s="11">
        <v>55187</v>
      </c>
      <c r="D202" s="20">
        <f t="shared" si="10"/>
        <v>4.7529265783469957E-4</v>
      </c>
      <c r="E202" s="11">
        <v>10188</v>
      </c>
      <c r="F202" s="20">
        <f t="shared" si="11"/>
        <v>4.0904340854732097E-4</v>
      </c>
      <c r="G202" s="20">
        <f t="shared" si="9"/>
        <v>0.18460869407650352</v>
      </c>
      <c r="H202" s="10">
        <v>86</v>
      </c>
    </row>
    <row r="203" spans="1:8" hidden="1" outlineLevel="1" x14ac:dyDescent="0.25">
      <c r="A203" s="10">
        <v>734</v>
      </c>
      <c r="B203" s="10" t="s">
        <v>210</v>
      </c>
      <c r="C203" s="11">
        <v>83028</v>
      </c>
      <c r="D203" s="20">
        <f t="shared" si="10"/>
        <v>7.1507055637558541E-4</v>
      </c>
      <c r="E203" s="11">
        <v>10091</v>
      </c>
      <c r="F203" s="20">
        <f t="shared" si="11"/>
        <v>4.0514890416676639E-4</v>
      </c>
      <c r="G203" s="20">
        <f t="shared" si="9"/>
        <v>0.1215373127137833</v>
      </c>
      <c r="H203" s="10">
        <v>57</v>
      </c>
    </row>
    <row r="204" spans="1:8" hidden="1" outlineLevel="1" x14ac:dyDescent="0.25">
      <c r="A204" s="8">
        <v>767</v>
      </c>
      <c r="B204" s="8" t="s">
        <v>111</v>
      </c>
      <c r="C204" s="9">
        <v>56355</v>
      </c>
      <c r="D204" s="19">
        <f t="shared" si="10"/>
        <v>4.8535194397728623E-4</v>
      </c>
      <c r="E204" s="9">
        <v>9822</v>
      </c>
      <c r="F204" s="19">
        <f t="shared" si="11"/>
        <v>3.9434868067842426E-4</v>
      </c>
      <c r="G204" s="19">
        <f t="shared" si="9"/>
        <v>0.17428799574128293</v>
      </c>
      <c r="H204" s="8">
        <v>81</v>
      </c>
    </row>
    <row r="205" spans="1:8" hidden="1" outlineLevel="1" x14ac:dyDescent="0.25">
      <c r="A205" s="8">
        <v>802</v>
      </c>
      <c r="B205" s="8" t="s">
        <v>183</v>
      </c>
      <c r="C205" s="9">
        <v>63796</v>
      </c>
      <c r="D205" s="19">
        <f t="shared" si="10"/>
        <v>5.4943683112367936E-4</v>
      </c>
      <c r="E205" s="9">
        <v>9243</v>
      </c>
      <c r="F205" s="19">
        <f t="shared" si="11"/>
        <v>3.7110210298418606E-4</v>
      </c>
      <c r="G205" s="19">
        <f t="shared" ref="G205:G221" si="12">E205/C205</f>
        <v>0.14488369176750893</v>
      </c>
      <c r="H205" s="8">
        <v>68</v>
      </c>
    </row>
    <row r="206" spans="1:8" hidden="1" outlineLevel="1" x14ac:dyDescent="0.25">
      <c r="A206" s="10">
        <v>597</v>
      </c>
      <c r="B206" s="10" t="s">
        <v>186</v>
      </c>
      <c r="C206" s="11">
        <v>64405</v>
      </c>
      <c r="D206" s="20">
        <f t="shared" si="10"/>
        <v>5.5468178425795611E-4</v>
      </c>
      <c r="E206" s="11">
        <v>9167</v>
      </c>
      <c r="F206" s="20">
        <f t="shared" si="11"/>
        <v>3.680507387272567E-4</v>
      </c>
      <c r="G206" s="20">
        <f t="shared" si="12"/>
        <v>0.14233366974613773</v>
      </c>
      <c r="H206" s="10">
        <v>66</v>
      </c>
    </row>
    <row r="207" spans="1:8" hidden="1" outlineLevel="1" x14ac:dyDescent="0.25">
      <c r="A207" s="10">
        <v>737</v>
      </c>
      <c r="B207" s="10" t="s">
        <v>114</v>
      </c>
      <c r="C207" s="11">
        <v>52727</v>
      </c>
      <c r="D207" s="20">
        <f t="shared" si="10"/>
        <v>4.541061476371284E-4</v>
      </c>
      <c r="E207" s="11">
        <v>9118</v>
      </c>
      <c r="F207" s="20">
        <f t="shared" si="11"/>
        <v>3.6608341177213116E-4</v>
      </c>
      <c r="G207" s="20">
        <f t="shared" si="12"/>
        <v>0.17292848066455516</v>
      </c>
      <c r="H207" s="10">
        <v>81</v>
      </c>
    </row>
    <row r="208" spans="1:8" hidden="1" outlineLevel="1" x14ac:dyDescent="0.25">
      <c r="A208" s="10">
        <v>755</v>
      </c>
      <c r="B208" s="10" t="s">
        <v>194</v>
      </c>
      <c r="C208" s="11">
        <v>66182</v>
      </c>
      <c r="D208" s="20">
        <f t="shared" si="10"/>
        <v>5.6998602353481957E-4</v>
      </c>
      <c r="E208" s="11">
        <v>9081</v>
      </c>
      <c r="F208" s="20">
        <f t="shared" si="11"/>
        <v>3.6459787917336294E-4</v>
      </c>
      <c r="G208" s="20">
        <f t="shared" si="12"/>
        <v>0.13721253513039799</v>
      </c>
      <c r="H208" s="10">
        <v>64</v>
      </c>
    </row>
    <row r="209" spans="1:8" hidden="1" outlineLevel="1" x14ac:dyDescent="0.25">
      <c r="A209" s="8">
        <v>661</v>
      </c>
      <c r="B209" s="8" t="s">
        <v>177</v>
      </c>
      <c r="C209" s="9">
        <v>55026</v>
      </c>
      <c r="D209" s="19">
        <f t="shared" si="10"/>
        <v>4.7390606102908615E-4</v>
      </c>
      <c r="E209" s="9">
        <v>8120</v>
      </c>
      <c r="F209" s="19">
        <f t="shared" si="11"/>
        <v>3.2601418113508503E-4</v>
      </c>
      <c r="G209" s="19">
        <f t="shared" si="12"/>
        <v>0.14756660487769419</v>
      </c>
      <c r="H209" s="8">
        <v>69</v>
      </c>
    </row>
    <row r="210" spans="1:8" hidden="1" outlineLevel="1" x14ac:dyDescent="0.25">
      <c r="A210" s="8">
        <v>638</v>
      </c>
      <c r="B210" s="8" t="s">
        <v>143</v>
      </c>
      <c r="C210" s="9">
        <v>48594</v>
      </c>
      <c r="D210" s="19">
        <f t="shared" si="10"/>
        <v>4.1851108802470492E-4</v>
      </c>
      <c r="E210" s="9">
        <v>7853</v>
      </c>
      <c r="F210" s="19">
        <f t="shared" si="11"/>
        <v>3.1529425670613582E-4</v>
      </c>
      <c r="G210" s="19">
        <f t="shared" si="12"/>
        <v>0.16160431328970654</v>
      </c>
      <c r="H210" s="8">
        <v>75</v>
      </c>
    </row>
    <row r="211" spans="1:8" hidden="1" outlineLevel="1" x14ac:dyDescent="0.25">
      <c r="A211" s="8">
        <v>711</v>
      </c>
      <c r="B211" s="8" t="s">
        <v>221</v>
      </c>
      <c r="C211" s="9">
        <v>72804</v>
      </c>
      <c r="D211" s="19">
        <f t="shared" si="10"/>
        <v>6.2701735301787503E-4</v>
      </c>
      <c r="E211" s="9">
        <v>7386</v>
      </c>
      <c r="F211" s="19">
        <f t="shared" si="11"/>
        <v>2.9654442633789878E-4</v>
      </c>
      <c r="G211" s="19">
        <f t="shared" si="12"/>
        <v>0.10145046975440909</v>
      </c>
      <c r="H211" s="8">
        <v>47</v>
      </c>
    </row>
    <row r="212" spans="1:8" hidden="1" outlineLevel="1" x14ac:dyDescent="0.25">
      <c r="A212" s="10">
        <v>747</v>
      </c>
      <c r="B212" s="10" t="s">
        <v>22</v>
      </c>
      <c r="C212" s="11">
        <v>28165</v>
      </c>
      <c r="D212" s="20">
        <f t="shared" si="10"/>
        <v>2.4256831695715139E-4</v>
      </c>
      <c r="E212" s="11">
        <v>7207</v>
      </c>
      <c r="F212" s="20">
        <f t="shared" si="11"/>
        <v>2.8935766052223615E-4</v>
      </c>
      <c r="G212" s="20">
        <f t="shared" si="12"/>
        <v>0.25588496360731405</v>
      </c>
      <c r="H212" s="10">
        <v>119</v>
      </c>
    </row>
    <row r="213" spans="1:8" hidden="1" outlineLevel="1" x14ac:dyDescent="0.25">
      <c r="A213" s="8">
        <v>647</v>
      </c>
      <c r="B213" s="8" t="s">
        <v>223</v>
      </c>
      <c r="C213" s="9">
        <v>71347</v>
      </c>
      <c r="D213" s="19">
        <f t="shared" si="10"/>
        <v>6.1446908254719974E-4</v>
      </c>
      <c r="E213" s="9">
        <v>6636</v>
      </c>
      <c r="F213" s="19">
        <f t="shared" si="11"/>
        <v>2.6643227906556947E-4</v>
      </c>
      <c r="G213" s="19">
        <f t="shared" si="12"/>
        <v>9.3010217668577519E-2</v>
      </c>
      <c r="H213" s="8">
        <v>43</v>
      </c>
    </row>
    <row r="214" spans="1:8" hidden="1" outlineLevel="1" x14ac:dyDescent="0.25">
      <c r="A214" s="8">
        <v>631</v>
      </c>
      <c r="B214" s="8" t="s">
        <v>213</v>
      </c>
      <c r="C214" s="9">
        <v>52067</v>
      </c>
      <c r="D214" s="19">
        <f t="shared" si="10"/>
        <v>4.4842196197436535E-4</v>
      </c>
      <c r="E214" s="9">
        <v>6185</v>
      </c>
      <c r="F214" s="19">
        <f t="shared" si="11"/>
        <v>2.4832484117247549E-4</v>
      </c>
      <c r="G214" s="19">
        <f t="shared" si="12"/>
        <v>0.11878925230952427</v>
      </c>
      <c r="H214" s="8">
        <v>55</v>
      </c>
    </row>
    <row r="215" spans="1:8" hidden="1" outlineLevel="1" x14ac:dyDescent="0.25">
      <c r="A215" s="10">
        <v>626</v>
      </c>
      <c r="B215" s="10" t="s">
        <v>90</v>
      </c>
      <c r="C215" s="11">
        <v>31973</v>
      </c>
      <c r="D215" s="20">
        <f t="shared" si="10"/>
        <v>2.7536434575079003E-4</v>
      </c>
      <c r="E215" s="11">
        <v>5962</v>
      </c>
      <c r="F215" s="20">
        <f t="shared" si="11"/>
        <v>2.3937149605016958E-4</v>
      </c>
      <c r="G215" s="20">
        <f t="shared" si="12"/>
        <v>0.18646983392237201</v>
      </c>
      <c r="H215" s="10">
        <v>87</v>
      </c>
    </row>
    <row r="216" spans="1:8" hidden="1" outlineLevel="1" x14ac:dyDescent="0.25">
      <c r="A216" s="10">
        <v>596</v>
      </c>
      <c r="B216" s="10" t="s">
        <v>170</v>
      </c>
      <c r="C216" s="11">
        <v>32663</v>
      </c>
      <c r="D216" s="20">
        <f t="shared" si="10"/>
        <v>2.8130690348913317E-4</v>
      </c>
      <c r="E216" s="11">
        <v>4920</v>
      </c>
      <c r="F216" s="20">
        <f t="shared" si="11"/>
        <v>1.9753568610648007E-4</v>
      </c>
      <c r="G216" s="20">
        <f t="shared" si="12"/>
        <v>0.15062915225178336</v>
      </c>
      <c r="H216" s="10">
        <v>70</v>
      </c>
    </row>
    <row r="217" spans="1:8" hidden="1" outlineLevel="1" x14ac:dyDescent="0.25">
      <c r="A217" s="8">
        <v>766</v>
      </c>
      <c r="B217" s="8" t="s">
        <v>107</v>
      </c>
      <c r="C217" s="9">
        <v>28017</v>
      </c>
      <c r="D217" s="19">
        <f t="shared" si="10"/>
        <v>2.4129368138428936E-4</v>
      </c>
      <c r="E217" s="9">
        <v>4907</v>
      </c>
      <c r="F217" s="19">
        <f t="shared" si="11"/>
        <v>1.9701374222042637E-4</v>
      </c>
      <c r="G217" s="19">
        <f t="shared" si="12"/>
        <v>0.1751436627761716</v>
      </c>
      <c r="H217" s="8">
        <v>82</v>
      </c>
    </row>
    <row r="218" spans="1:8" hidden="1" outlineLevel="1" x14ac:dyDescent="0.25">
      <c r="A218" s="10">
        <v>552</v>
      </c>
      <c r="B218" s="10" t="s">
        <v>222</v>
      </c>
      <c r="C218" s="11">
        <v>31241</v>
      </c>
      <c r="D218" s="20">
        <f t="shared" si="10"/>
        <v>2.690600671066347E-4</v>
      </c>
      <c r="E218" s="11">
        <v>2978</v>
      </c>
      <c r="F218" s="20">
        <f t="shared" si="11"/>
        <v>1.1956529943599546E-4</v>
      </c>
      <c r="G218" s="20">
        <f t="shared" si="12"/>
        <v>9.5323453154508492E-2</v>
      </c>
      <c r="H218" s="10">
        <v>44</v>
      </c>
    </row>
    <row r="219" spans="1:8" hidden="1" outlineLevel="1" x14ac:dyDescent="0.25">
      <c r="A219" s="8">
        <v>740</v>
      </c>
      <c r="B219" s="8" t="s">
        <v>147</v>
      </c>
      <c r="C219" s="9">
        <v>15462</v>
      </c>
      <c r="D219" s="19">
        <f t="shared" si="10"/>
        <v>1.331649677540023E-4</v>
      </c>
      <c r="E219" s="9">
        <v>2481</v>
      </c>
      <c r="F219" s="19">
        <f t="shared" si="11"/>
        <v>9.9610983176865269E-5</v>
      </c>
      <c r="G219" s="19">
        <f t="shared" si="12"/>
        <v>0.16045789677920061</v>
      </c>
      <c r="H219" s="8">
        <v>75</v>
      </c>
    </row>
    <row r="220" spans="1:8" collapsed="1" x14ac:dyDescent="0.25">
      <c r="A220" s="10">
        <v>583</v>
      </c>
      <c r="B220" s="10" t="s">
        <v>214</v>
      </c>
      <c r="C220" s="11">
        <v>17584</v>
      </c>
      <c r="D220" s="20">
        <f t="shared" si="10"/>
        <v>1.5144048590003727E-4</v>
      </c>
      <c r="E220" s="11">
        <v>2083</v>
      </c>
      <c r="F220" s="20">
        <f t="shared" si="11"/>
        <v>8.363147035768253E-5</v>
      </c>
      <c r="G220" s="20">
        <f t="shared" si="12"/>
        <v>0.11845996360327571</v>
      </c>
      <c r="H220" s="10">
        <v>55</v>
      </c>
    </row>
    <row r="221" spans="1:8" x14ac:dyDescent="0.25">
      <c r="A221" s="10">
        <v>798</v>
      </c>
      <c r="B221" s="10" t="s">
        <v>216</v>
      </c>
      <c r="C221" s="11">
        <v>3991</v>
      </c>
      <c r="D221" s="20">
        <f t="shared" si="10"/>
        <v>3.4372098454677478E-5</v>
      </c>
      <c r="E221" s="10">
        <v>463</v>
      </c>
      <c r="F221" s="20">
        <f t="shared" si="11"/>
        <v>1.8589232249451277E-5</v>
      </c>
      <c r="G221" s="20">
        <f t="shared" si="12"/>
        <v>0.11601102480581307</v>
      </c>
      <c r="H221" s="10">
        <v>54</v>
      </c>
    </row>
    <row r="222" spans="1:8" x14ac:dyDescent="0.25">
      <c r="A222" s="10"/>
      <c r="B222" s="10"/>
      <c r="C222" s="10"/>
      <c r="D222" s="10"/>
      <c r="E222" s="10"/>
      <c r="F222" s="10"/>
      <c r="G222" s="10"/>
      <c r="H222" s="10"/>
    </row>
    <row r="223" spans="1:8" ht="15.75" thickBot="1" x14ac:dyDescent="0.3">
      <c r="A223" s="12"/>
      <c r="B223" s="12" t="s">
        <v>226</v>
      </c>
      <c r="C223" s="13">
        <v>116111619</v>
      </c>
      <c r="D223" s="12">
        <v>100</v>
      </c>
      <c r="E223" s="13">
        <v>24906892</v>
      </c>
      <c r="F223" s="12">
        <v>100</v>
      </c>
      <c r="G223" s="12">
        <v>21.45</v>
      </c>
      <c r="H223" s="12">
        <v>100</v>
      </c>
    </row>
    <row r="224" spans="1:8" x14ac:dyDescent="0.25">
      <c r="A224" s="67" t="s">
        <v>227</v>
      </c>
      <c r="B224" s="67"/>
      <c r="C224" s="67"/>
      <c r="D224" s="67"/>
      <c r="E224" s="67"/>
      <c r="F224" s="67"/>
      <c r="G224" s="67"/>
      <c r="H224" s="67"/>
    </row>
    <row r="225" spans="1:8" x14ac:dyDescent="0.25">
      <c r="A225" s="64" t="s">
        <v>228</v>
      </c>
      <c r="B225" s="64"/>
      <c r="C225" s="64"/>
      <c r="D225" s="64"/>
      <c r="E225" s="64"/>
      <c r="F225" s="64"/>
      <c r="G225" s="64"/>
      <c r="H225" s="64"/>
    </row>
    <row r="226" spans="1:8" x14ac:dyDescent="0.25">
      <c r="A226" s="64" t="s">
        <v>229</v>
      </c>
      <c r="B226" s="64"/>
      <c r="C226" s="64"/>
      <c r="D226" s="64"/>
      <c r="E226" s="64"/>
      <c r="F226" s="64"/>
      <c r="G226" s="64"/>
      <c r="H226" s="64"/>
    </row>
    <row r="227" spans="1:8" x14ac:dyDescent="0.25">
      <c r="A227" s="64" t="s">
        <v>230</v>
      </c>
      <c r="B227" s="64"/>
      <c r="C227" s="64"/>
      <c r="D227" s="64"/>
      <c r="E227" s="64"/>
      <c r="F227" s="64"/>
      <c r="G227" s="64"/>
      <c r="H227" s="64"/>
    </row>
  </sheetData>
  <sortState ref="A8:H221">
    <sortCondition descending="1" ref="E7"/>
  </sortState>
  <mergeCells count="6">
    <mergeCell ref="A227:H227"/>
    <mergeCell ref="A3:H3"/>
    <mergeCell ref="A4:H4"/>
    <mergeCell ref="A224:H224"/>
    <mergeCell ref="A225:H225"/>
    <mergeCell ref="A226:H226"/>
  </mergeCells>
  <hyperlinks>
    <hyperlink ref="A5" display="Geo Code"/>
    <hyperlink ref="B5" display="Market Name"/>
    <hyperlink ref="C5" display="Base Count"/>
    <hyperlink ref="D5" display="Base Count %Comp"/>
    <hyperlink ref="E5" display="Estimated Users"/>
    <hyperlink ref="F5" display="Estimated Users %Comp"/>
    <hyperlink ref="G5" display="Users / 100 HHs"/>
    <hyperlink ref="H5" display="Market Potential Index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4" sqref="Q1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4"/>
  <sheetViews>
    <sheetView workbookViewId="0">
      <selection activeCell="F10" sqref="F10"/>
    </sheetView>
  </sheetViews>
  <sheetFormatPr defaultRowHeight="15" x14ac:dyDescent="0.25"/>
  <cols>
    <col min="2" max="2" width="19.42578125" bestFit="1" customWidth="1"/>
    <col min="3" max="3" width="15.42578125" bestFit="1" customWidth="1"/>
    <col min="4" max="4" width="13.5703125" bestFit="1" customWidth="1"/>
    <col min="5" max="5" width="13.5703125" customWidth="1"/>
  </cols>
  <sheetData>
    <row r="2" spans="2:5" x14ac:dyDescent="0.25">
      <c r="D2" t="s">
        <v>270</v>
      </c>
      <c r="E2" t="s">
        <v>271</v>
      </c>
    </row>
    <row r="3" spans="2:5" x14ac:dyDescent="0.25">
      <c r="B3" t="s">
        <v>257</v>
      </c>
      <c r="D3" s="46">
        <f>Distances!Q34</f>
        <v>3348623.0769230765</v>
      </c>
      <c r="E3" s="46"/>
    </row>
    <row r="4" spans="2:5" x14ac:dyDescent="0.25">
      <c r="B4" t="s">
        <v>258</v>
      </c>
      <c r="C4" t="s">
        <v>262</v>
      </c>
      <c r="D4" s="49">
        <v>1</v>
      </c>
      <c r="E4" s="49"/>
    </row>
    <row r="5" spans="2:5" x14ac:dyDescent="0.25">
      <c r="B5" s="50" t="s">
        <v>256</v>
      </c>
      <c r="C5" s="50"/>
      <c r="D5" s="51">
        <f>D3*D4</f>
        <v>3348623.0769230765</v>
      </c>
      <c r="E5" s="51">
        <f>D5/$D$3</f>
        <v>1</v>
      </c>
    </row>
    <row r="7" spans="2:5" x14ac:dyDescent="0.25">
      <c r="B7" s="42" t="s">
        <v>263</v>
      </c>
      <c r="C7" s="56">
        <f>D7/D5</f>
        <v>0.10709762870595474</v>
      </c>
      <c r="D7" s="57">
        <f>Distances!M47</f>
        <v>358629.59096849937</v>
      </c>
      <c r="E7" s="58">
        <f>D7/$D$3</f>
        <v>0.10709762870595474</v>
      </c>
    </row>
    <row r="8" spans="2:5" x14ac:dyDescent="0.25">
      <c r="B8" t="s">
        <v>264</v>
      </c>
      <c r="C8" s="34">
        <f>D8/D5</f>
        <v>7.4657551553910795E-2</v>
      </c>
      <c r="D8" s="49">
        <f>Distances!Q28/20</f>
        <v>250000</v>
      </c>
      <c r="E8" s="54">
        <f>D8/$D$3</f>
        <v>7.4657551553910795E-2</v>
      </c>
    </row>
    <row r="9" spans="2:5" x14ac:dyDescent="0.25">
      <c r="B9" t="s">
        <v>265</v>
      </c>
      <c r="C9" s="34">
        <v>0.3</v>
      </c>
      <c r="D9" s="49">
        <f>C9*D5</f>
        <v>1004586.9230769229</v>
      </c>
      <c r="E9" s="54">
        <f>D9/$D$3</f>
        <v>0.3</v>
      </c>
    </row>
    <row r="10" spans="2:5" x14ac:dyDescent="0.25">
      <c r="B10" t="s">
        <v>266</v>
      </c>
      <c r="C10" s="34">
        <v>0.35</v>
      </c>
      <c r="D10" s="49">
        <f>C10*D5</f>
        <v>1172018.0769230768</v>
      </c>
      <c r="E10" s="54">
        <f>D10/$D$3</f>
        <v>0.35</v>
      </c>
    </row>
    <row r="11" spans="2:5" x14ac:dyDescent="0.25">
      <c r="B11" s="52" t="s">
        <v>267</v>
      </c>
      <c r="C11" s="55"/>
      <c r="D11" s="53">
        <f>SUM(D7:D10)</f>
        <v>2785234.590968499</v>
      </c>
      <c r="E11" s="51">
        <f>D11/$D$3</f>
        <v>0.8317551802598655</v>
      </c>
    </row>
    <row r="13" spans="2:5" x14ac:dyDescent="0.25">
      <c r="B13" t="s">
        <v>269</v>
      </c>
      <c r="D13" s="49">
        <f>D5-SUM(D7:D10)</f>
        <v>563388.48595457757</v>
      </c>
      <c r="E13" s="54">
        <f>D13/$D$3</f>
        <v>0.1682448197401345</v>
      </c>
    </row>
    <row r="14" spans="2:5" x14ac:dyDescent="0.25">
      <c r="B14" t="s">
        <v>268</v>
      </c>
      <c r="D14" s="34">
        <f>D13/D5</f>
        <v>0.1682448197401345</v>
      </c>
      <c r="E14" s="3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55"/>
  <sheetViews>
    <sheetView tabSelected="1" topLeftCell="A10" zoomScale="70" zoomScaleNormal="70" workbookViewId="0">
      <selection activeCell="Q41" sqref="Q41"/>
    </sheetView>
  </sheetViews>
  <sheetFormatPr defaultRowHeight="15" outlineLevelRow="1" x14ac:dyDescent="0.25"/>
  <cols>
    <col min="1" max="1" width="3" bestFit="1" customWidth="1"/>
    <col min="2" max="2" width="35.28515625" bestFit="1" customWidth="1"/>
    <col min="3" max="12" width="12.7109375" customWidth="1"/>
    <col min="13" max="13" width="10.85546875" bestFit="1" customWidth="1"/>
    <col min="14" max="16" width="4.7109375" customWidth="1"/>
    <col min="17" max="17" width="23.42578125" bestFit="1" customWidth="1"/>
    <col min="18" max="24" width="15.42578125" customWidth="1"/>
    <col min="26" max="26" width="15.42578125" bestFit="1" customWidth="1"/>
  </cols>
  <sheetData>
    <row r="2" spans="1:24" x14ac:dyDescent="0.25">
      <c r="B2" s="59" t="s">
        <v>272</v>
      </c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24" ht="30" x14ac:dyDescent="0.25">
      <c r="B3" s="33"/>
      <c r="C3" s="33" t="s">
        <v>11</v>
      </c>
      <c r="D3" s="33" t="s">
        <v>12</v>
      </c>
      <c r="E3" s="33" t="s">
        <v>13</v>
      </c>
      <c r="F3" s="33" t="s">
        <v>24</v>
      </c>
      <c r="G3" s="33" t="s">
        <v>31</v>
      </c>
      <c r="H3" s="33" t="s">
        <v>16</v>
      </c>
      <c r="I3" s="33" t="s">
        <v>35</v>
      </c>
      <c r="J3" s="33" t="s">
        <v>18</v>
      </c>
      <c r="K3" s="33" t="s">
        <v>36</v>
      </c>
      <c r="L3" s="33" t="s">
        <v>39</v>
      </c>
      <c r="Q3" s="59"/>
      <c r="R3" s="63" t="s">
        <v>240</v>
      </c>
      <c r="S3" s="63" t="s">
        <v>241</v>
      </c>
      <c r="T3" s="63" t="s">
        <v>242</v>
      </c>
      <c r="U3" s="63" t="s">
        <v>243</v>
      </c>
      <c r="V3" s="63" t="s">
        <v>244</v>
      </c>
      <c r="W3" s="63" t="s">
        <v>245</v>
      </c>
      <c r="X3" s="63" t="s">
        <v>248</v>
      </c>
    </row>
    <row r="4" spans="1:24" x14ac:dyDescent="0.25">
      <c r="A4">
        <v>1</v>
      </c>
      <c r="B4" s="33" t="s">
        <v>11</v>
      </c>
      <c r="C4" s="41">
        <f>(C$17-1)*(-1)*9999</f>
        <v>9999</v>
      </c>
      <c r="D4" s="41">
        <v>4538</v>
      </c>
      <c r="E4" s="41">
        <v>4994</v>
      </c>
      <c r="F4" s="41">
        <v>613</v>
      </c>
      <c r="G4" s="41">
        <v>4632</v>
      </c>
      <c r="H4" s="41">
        <v>4682</v>
      </c>
      <c r="I4" s="41">
        <v>2787</v>
      </c>
      <c r="J4" s="41">
        <v>3436</v>
      </c>
      <c r="K4" s="41">
        <v>3104</v>
      </c>
      <c r="L4" s="41">
        <v>3985</v>
      </c>
      <c r="Q4" s="33" t="s">
        <v>11</v>
      </c>
      <c r="R4" s="46">
        <f>VLOOKUP($Q4,'Raw Data'!$B$7:$H$21,4,FALSE)</f>
        <v>806694</v>
      </c>
      <c r="S4" s="26">
        <f>VLOOKUP($Q4,'Raw Data'!$B$7:$H$21,7,FALSE)</f>
        <v>146.38997847942511</v>
      </c>
      <c r="T4" s="47">
        <v>1.6530859775915735E-3</v>
      </c>
      <c r="U4" s="36">
        <f>T4*R4</f>
        <v>1333.5345396072569</v>
      </c>
      <c r="V4" s="45">
        <v>26</v>
      </c>
      <c r="W4" s="25">
        <f t="shared" ref="W4:W13" si="0">V4*$Q$27</f>
        <v>0.10833333333333334</v>
      </c>
      <c r="X4" s="45">
        <f>W4*U4</f>
        <v>144.46624179078617</v>
      </c>
    </row>
    <row r="5" spans="1:24" x14ac:dyDescent="0.25">
      <c r="A5">
        <v>2</v>
      </c>
      <c r="B5" s="33" t="s">
        <v>12</v>
      </c>
      <c r="C5" s="41">
        <v>4538</v>
      </c>
      <c r="D5" s="41">
        <f>(D$17-1)*(-1)*9999</f>
        <v>9999</v>
      </c>
      <c r="E5" s="41">
        <v>710</v>
      </c>
      <c r="F5" s="41">
        <v>4299</v>
      </c>
      <c r="G5" s="41">
        <v>225</v>
      </c>
      <c r="H5" s="41">
        <v>362</v>
      </c>
      <c r="I5" s="41">
        <v>2139</v>
      </c>
      <c r="J5" s="41">
        <v>1125</v>
      </c>
      <c r="K5" s="41">
        <v>2271</v>
      </c>
      <c r="L5" s="41">
        <v>1030</v>
      </c>
      <c r="Q5" s="33" t="s">
        <v>12</v>
      </c>
      <c r="R5" s="46">
        <f>VLOOKUP($Q5,'Raw Data'!$B$7:$H$21,4,FALSE)</f>
        <v>730054</v>
      </c>
      <c r="S5" s="26">
        <f>VLOOKUP($Q5,'Raw Data'!$B$7:$H$21,7,FALSE)</f>
        <v>144.32964381399665</v>
      </c>
      <c r="T5" s="48">
        <f>$T$4</f>
        <v>1.6530859775915735E-3</v>
      </c>
      <c r="U5" s="36">
        <f t="shared" ref="U5:U13" si="1">T5*R5</f>
        <v>1206.8420302846387</v>
      </c>
      <c r="V5" s="45">
        <v>26.1</v>
      </c>
      <c r="W5" s="25">
        <f t="shared" si="0"/>
        <v>0.10875</v>
      </c>
      <c r="X5" s="45">
        <f t="shared" ref="X5:X13" si="2">W5*U5</f>
        <v>131.24407079345445</v>
      </c>
    </row>
    <row r="6" spans="1:24" x14ac:dyDescent="0.25">
      <c r="A6">
        <v>3</v>
      </c>
      <c r="B6" s="33" t="s">
        <v>13</v>
      </c>
      <c r="C6" s="41">
        <v>4994</v>
      </c>
      <c r="D6" s="41">
        <v>710</v>
      </c>
      <c r="E6" s="41">
        <f>(E$17-1)*(-1)*9999</f>
        <v>9999</v>
      </c>
      <c r="F6" s="41">
        <v>4804</v>
      </c>
      <c r="G6" s="41">
        <v>497</v>
      </c>
      <c r="H6" s="41">
        <v>351</v>
      </c>
      <c r="I6" s="41">
        <v>2857</v>
      </c>
      <c r="J6" s="41">
        <v>1580</v>
      </c>
      <c r="K6" s="41">
        <v>2989</v>
      </c>
      <c r="L6" s="41">
        <v>1782</v>
      </c>
      <c r="Q6" s="33" t="s">
        <v>13</v>
      </c>
      <c r="R6" s="46">
        <f>VLOOKUP($Q6,'Raw Data'!$B$7:$H$21,4,FALSE)</f>
        <v>677592</v>
      </c>
      <c r="S6" s="26">
        <f>VLOOKUP($Q6,'Raw Data'!$B$7:$H$21,7,FALSE)</f>
        <v>129.68180377511879</v>
      </c>
      <c r="T6" s="48">
        <f t="shared" ref="T6:T13" si="3">$T$4</f>
        <v>1.6530859775915735E-3</v>
      </c>
      <c r="U6" s="36">
        <f t="shared" si="1"/>
        <v>1120.1178337282295</v>
      </c>
      <c r="V6" s="45">
        <v>27.8</v>
      </c>
      <c r="W6" s="25">
        <f t="shared" si="0"/>
        <v>0.11583333333333333</v>
      </c>
      <c r="X6" s="45">
        <f>W6*U6</f>
        <v>129.74698240685325</v>
      </c>
    </row>
    <row r="7" spans="1:24" x14ac:dyDescent="0.25">
      <c r="A7">
        <v>4</v>
      </c>
      <c r="B7" s="33" t="s">
        <v>24</v>
      </c>
      <c r="C7" s="41">
        <v>613</v>
      </c>
      <c r="D7" s="41">
        <v>4299</v>
      </c>
      <c r="E7" s="41">
        <v>4804</v>
      </c>
      <c r="F7" s="41">
        <f>(F$17-1)*(-1)*9999</f>
        <v>9999</v>
      </c>
      <c r="G7" s="41">
        <v>4381</v>
      </c>
      <c r="H7" s="41">
        <v>4485</v>
      </c>
      <c r="I7" s="41">
        <v>2316</v>
      </c>
      <c r="J7" s="41">
        <v>3249</v>
      </c>
      <c r="K7" s="41">
        <v>2494</v>
      </c>
      <c r="L7" s="41">
        <v>3502</v>
      </c>
      <c r="Q7" s="33" t="s">
        <v>24</v>
      </c>
      <c r="R7" s="46">
        <f>VLOOKUP($Q7,'Raw Data'!$B$7:$H$21,4,FALSE)</f>
        <v>1467948</v>
      </c>
      <c r="S7" s="26">
        <f>VLOOKUP($Q7,'Raw Data'!$B$7:$H$21,7,FALSE)</f>
        <v>119.04412650113896</v>
      </c>
      <c r="T7" s="48">
        <f t="shared" si="3"/>
        <v>1.6530859775915735E-3</v>
      </c>
      <c r="U7" s="36">
        <f t="shared" si="1"/>
        <v>2426.6442546335952</v>
      </c>
      <c r="V7" s="45">
        <v>26</v>
      </c>
      <c r="W7" s="25">
        <f t="shared" si="0"/>
        <v>0.10833333333333334</v>
      </c>
      <c r="X7" s="45">
        <f t="shared" si="2"/>
        <v>262.8864609186395</v>
      </c>
    </row>
    <row r="8" spans="1:24" x14ac:dyDescent="0.25">
      <c r="A8">
        <v>5</v>
      </c>
      <c r="B8" s="33" t="s">
        <v>31</v>
      </c>
      <c r="C8" s="41">
        <v>4632</v>
      </c>
      <c r="D8" s="41">
        <v>225</v>
      </c>
      <c r="E8" s="41">
        <v>497</v>
      </c>
      <c r="F8" s="41">
        <v>4381</v>
      </c>
      <c r="G8" s="41">
        <f>(G$17-1)*(-1)*9999</f>
        <v>9999</v>
      </c>
      <c r="H8" s="41">
        <v>151</v>
      </c>
      <c r="I8" s="41">
        <v>2359</v>
      </c>
      <c r="J8" s="41">
        <v>1221</v>
      </c>
      <c r="K8" s="41">
        <v>2491</v>
      </c>
      <c r="L8" s="41">
        <v>1268</v>
      </c>
      <c r="Q8" s="33" t="s">
        <v>31</v>
      </c>
      <c r="R8" s="46">
        <f>VLOOKUP($Q8,'Raw Data'!$B$7:$H$21,4,FALSE)</f>
        <v>729740</v>
      </c>
      <c r="S8" s="26">
        <f>VLOOKUP($Q8,'Raw Data'!$B$7:$H$21,7,FALSE)</f>
        <v>113.57020127163526</v>
      </c>
      <c r="T8" s="48">
        <f t="shared" si="3"/>
        <v>1.6530859775915735E-3</v>
      </c>
      <c r="U8" s="36">
        <f t="shared" si="1"/>
        <v>1206.3229612876748</v>
      </c>
      <c r="V8" s="45">
        <v>29.6</v>
      </c>
      <c r="W8" s="25">
        <f t="shared" si="0"/>
        <v>0.12333333333333334</v>
      </c>
      <c r="X8" s="45">
        <f t="shared" si="2"/>
        <v>148.77983189214658</v>
      </c>
    </row>
    <row r="9" spans="1:24" x14ac:dyDescent="0.25">
      <c r="A9">
        <v>6</v>
      </c>
      <c r="B9" s="33" t="s">
        <v>16</v>
      </c>
      <c r="C9" s="41">
        <v>4682</v>
      </c>
      <c r="D9" s="41">
        <v>362</v>
      </c>
      <c r="E9" s="41">
        <v>351</v>
      </c>
      <c r="F9" s="41">
        <v>4485</v>
      </c>
      <c r="G9" s="41">
        <v>151</v>
      </c>
      <c r="H9" s="41">
        <f>(H$17-1)*(-1)*9999</f>
        <v>9999</v>
      </c>
      <c r="I9" s="41">
        <v>2493</v>
      </c>
      <c r="J9" s="41">
        <v>1270</v>
      </c>
      <c r="K9" s="41">
        <v>2623</v>
      </c>
      <c r="L9" s="41">
        <v>1418</v>
      </c>
      <c r="Q9" s="33" t="s">
        <v>16</v>
      </c>
      <c r="R9" s="46">
        <f>VLOOKUP($Q9,'Raw Data'!$B$7:$H$21,4,FALSE)</f>
        <v>2046803</v>
      </c>
      <c r="S9" s="26">
        <f>VLOOKUP($Q9,'Raw Data'!$B$7:$H$21,7,FALSE)</f>
        <v>125.41730370206136</v>
      </c>
      <c r="T9" s="48">
        <f t="shared" si="3"/>
        <v>1.6530859775915735E-3</v>
      </c>
      <c r="U9" s="36">
        <f t="shared" si="1"/>
        <v>3383.5413381923654</v>
      </c>
      <c r="V9" s="45">
        <v>23</v>
      </c>
      <c r="W9" s="25">
        <f t="shared" si="0"/>
        <v>9.5833333333333326E-2</v>
      </c>
      <c r="X9" s="45">
        <f t="shared" si="2"/>
        <v>324.25604491010165</v>
      </c>
    </row>
    <row r="10" spans="1:24" x14ac:dyDescent="0.25">
      <c r="A10">
        <v>7</v>
      </c>
      <c r="B10" s="33" t="s">
        <v>35</v>
      </c>
      <c r="C10" s="41">
        <v>2787</v>
      </c>
      <c r="D10" s="41">
        <v>2139</v>
      </c>
      <c r="E10" s="41">
        <v>2857</v>
      </c>
      <c r="F10" s="41">
        <v>2316</v>
      </c>
      <c r="G10" s="41">
        <v>2359</v>
      </c>
      <c r="H10" s="41">
        <v>2493</v>
      </c>
      <c r="I10" s="41">
        <f>(I$17-1)*(-1)*9999</f>
        <v>9999</v>
      </c>
      <c r="J10" s="41">
        <v>1556</v>
      </c>
      <c r="K10" s="41">
        <v>385</v>
      </c>
      <c r="L10" s="41">
        <v>1259</v>
      </c>
      <c r="Q10" s="33" t="s">
        <v>35</v>
      </c>
      <c r="R10" s="46">
        <f>VLOOKUP($Q10,'Raw Data'!$B$7:$H$21,4,FALSE)</f>
        <v>606620</v>
      </c>
      <c r="S10" s="26">
        <f>VLOOKUP($Q10,'Raw Data'!$B$7:$H$21,7,FALSE)</f>
        <v>110.20285858091458</v>
      </c>
      <c r="T10" s="48">
        <f t="shared" si="3"/>
        <v>1.6530859775915735E-3</v>
      </c>
      <c r="U10" s="36">
        <f t="shared" si="1"/>
        <v>1002.7950157266004</v>
      </c>
      <c r="V10" s="45">
        <v>37.4</v>
      </c>
      <c r="W10" s="25">
        <f t="shared" si="0"/>
        <v>0.15583333333333332</v>
      </c>
      <c r="X10" s="45">
        <f t="shared" si="2"/>
        <v>156.26888995072855</v>
      </c>
    </row>
    <row r="11" spans="1:24" x14ac:dyDescent="0.25">
      <c r="A11">
        <v>8</v>
      </c>
      <c r="B11" s="33" t="s">
        <v>18</v>
      </c>
      <c r="C11" s="41">
        <v>3436</v>
      </c>
      <c r="D11" s="41">
        <v>1125</v>
      </c>
      <c r="E11" s="41">
        <v>1580</v>
      </c>
      <c r="F11" s="41">
        <v>3249</v>
      </c>
      <c r="G11" s="41">
        <v>1221</v>
      </c>
      <c r="H11" s="41">
        <v>1270</v>
      </c>
      <c r="I11" s="41">
        <v>1556</v>
      </c>
      <c r="J11" s="41">
        <f>(J$17-1)*(-1)*9999</f>
        <v>0</v>
      </c>
      <c r="K11" s="41">
        <v>1751</v>
      </c>
      <c r="L11" s="41">
        <v>1149</v>
      </c>
      <c r="Q11" s="33" t="s">
        <v>18</v>
      </c>
      <c r="R11" s="46">
        <f>VLOOKUP($Q11,'Raw Data'!$B$7:$H$21,4,FALSE)</f>
        <v>926233</v>
      </c>
      <c r="S11" s="26">
        <f>VLOOKUP($Q11,'Raw Data'!$B$7:$H$21,7,FALSE)</f>
        <v>122.19501139950866</v>
      </c>
      <c r="T11" s="48">
        <f t="shared" si="3"/>
        <v>1.6530859775915735E-3</v>
      </c>
      <c r="U11" s="36">
        <f t="shared" si="1"/>
        <v>1531.142784282576</v>
      </c>
      <c r="V11" s="45">
        <v>31.3</v>
      </c>
      <c r="W11" s="25">
        <f t="shared" si="0"/>
        <v>0.13041666666666668</v>
      </c>
      <c r="X11" s="45">
        <f t="shared" si="2"/>
        <v>199.68653811685266</v>
      </c>
    </row>
    <row r="12" spans="1:24" x14ac:dyDescent="0.25">
      <c r="A12">
        <v>9</v>
      </c>
      <c r="B12" s="33" t="s">
        <v>36</v>
      </c>
      <c r="C12" s="41">
        <v>3104</v>
      </c>
      <c r="D12" s="41">
        <v>2271</v>
      </c>
      <c r="E12" s="41">
        <v>2989</v>
      </c>
      <c r="F12" s="41">
        <v>2494</v>
      </c>
      <c r="G12" s="41">
        <v>2491</v>
      </c>
      <c r="H12" s="41">
        <v>2623</v>
      </c>
      <c r="I12" s="41">
        <v>385</v>
      </c>
      <c r="J12" s="41">
        <v>1751</v>
      </c>
      <c r="K12" s="41">
        <f>(K$17-1)*(-1)*9999</f>
        <v>9999</v>
      </c>
      <c r="L12" s="41">
        <v>1275</v>
      </c>
      <c r="Q12" s="33" t="s">
        <v>36</v>
      </c>
      <c r="R12" s="46">
        <f>VLOOKUP($Q12,'Raw Data'!$B$7:$H$21,4,FALSE)</f>
        <v>507429</v>
      </c>
      <c r="S12" s="26">
        <f>VLOOKUP($Q12,'Raw Data'!$B$7:$H$21,7,FALSE)</f>
        <v>110.17529241293707</v>
      </c>
      <c r="T12" s="48">
        <f t="shared" si="3"/>
        <v>1.6530859775915735E-3</v>
      </c>
      <c r="U12" s="36">
        <f t="shared" si="1"/>
        <v>838.82376452331459</v>
      </c>
      <c r="V12" s="45">
        <v>37.4</v>
      </c>
      <c r="W12" s="25">
        <f t="shared" si="0"/>
        <v>0.15583333333333332</v>
      </c>
      <c r="X12" s="45">
        <f t="shared" si="2"/>
        <v>130.7167033048832</v>
      </c>
    </row>
    <row r="13" spans="1:24" x14ac:dyDescent="0.25">
      <c r="A13">
        <v>10</v>
      </c>
      <c r="B13" s="33" t="s">
        <v>39</v>
      </c>
      <c r="C13" s="41">
        <v>3985</v>
      </c>
      <c r="D13" s="41">
        <v>1030</v>
      </c>
      <c r="E13" s="41">
        <v>1782</v>
      </c>
      <c r="F13" s="41">
        <v>3502</v>
      </c>
      <c r="G13" s="41">
        <v>1268</v>
      </c>
      <c r="H13" s="41">
        <v>1418</v>
      </c>
      <c r="I13" s="41">
        <v>1259</v>
      </c>
      <c r="J13" s="41">
        <v>1149</v>
      </c>
      <c r="K13" s="41">
        <v>1275</v>
      </c>
      <c r="L13" s="41">
        <f>(L$17-1)*(-1)*9999</f>
        <v>9999</v>
      </c>
      <c r="Q13" s="33" t="s">
        <v>39</v>
      </c>
      <c r="R13" s="46">
        <f>VLOOKUP($Q13,'Raw Data'!$B$7:$H$21,4,FALSE)</f>
        <v>555870</v>
      </c>
      <c r="S13" s="26">
        <f>VLOOKUP($Q13,'Raw Data'!$B$7:$H$21,7,FALSE)</f>
        <v>107.41593616990801</v>
      </c>
      <c r="T13" s="48">
        <f t="shared" si="3"/>
        <v>1.6530859775915735E-3</v>
      </c>
      <c r="U13" s="36">
        <f t="shared" si="1"/>
        <v>918.90090236382798</v>
      </c>
      <c r="V13" s="45">
        <v>29.5</v>
      </c>
      <c r="W13" s="25">
        <f t="shared" si="0"/>
        <v>0.12291666666666666</v>
      </c>
      <c r="X13" s="45">
        <f t="shared" si="2"/>
        <v>112.94823591555385</v>
      </c>
    </row>
    <row r="14" spans="1:24" x14ac:dyDescent="0.25">
      <c r="X14" s="45">
        <f>SUM(X4:X13)</f>
        <v>1741</v>
      </c>
    </row>
    <row r="15" spans="1:24" x14ac:dyDescent="0.25">
      <c r="B15" s="59" t="s">
        <v>273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24" ht="15.75" thickBot="1" x14ac:dyDescent="0.3">
      <c r="B16" s="33"/>
      <c r="C16" s="33" t="s">
        <v>11</v>
      </c>
      <c r="D16" s="33" t="s">
        <v>12</v>
      </c>
      <c r="E16" s="33" t="s">
        <v>13</v>
      </c>
      <c r="F16" s="33" t="s">
        <v>24</v>
      </c>
      <c r="G16" s="33" t="s">
        <v>31</v>
      </c>
      <c r="H16" s="33" t="s">
        <v>16</v>
      </c>
      <c r="I16" s="33" t="s">
        <v>35</v>
      </c>
      <c r="J16" s="33" t="s">
        <v>18</v>
      </c>
      <c r="K16" s="33" t="s">
        <v>36</v>
      </c>
      <c r="L16" s="33" t="s">
        <v>39</v>
      </c>
      <c r="Q16" s="59" t="s">
        <v>275</v>
      </c>
      <c r="R16" s="59"/>
      <c r="S16" s="59"/>
      <c r="T16" s="59"/>
    </row>
    <row r="17" spans="1:18" ht="15.75" thickBot="1" x14ac:dyDescent="0.3">
      <c r="C17" s="37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1</v>
      </c>
      <c r="K17" s="38">
        <v>0</v>
      </c>
      <c r="L17" s="39">
        <v>0</v>
      </c>
      <c r="M17">
        <f>SUM(C17:L17)</f>
        <v>1</v>
      </c>
      <c r="N17" t="s">
        <v>251</v>
      </c>
      <c r="O17">
        <v>1</v>
      </c>
      <c r="Q17" s="27">
        <v>7.6899999999999996E-2</v>
      </c>
      <c r="R17" t="s">
        <v>231</v>
      </c>
    </row>
    <row r="18" spans="1:18" outlineLevel="1" x14ac:dyDescent="0.25">
      <c r="A18" s="33">
        <v>1</v>
      </c>
      <c r="B18" s="33" t="s">
        <v>11</v>
      </c>
      <c r="C18" s="33">
        <f>IF(C17=0,9999,1)</f>
        <v>9999</v>
      </c>
      <c r="D18" s="33">
        <f>C18</f>
        <v>9999</v>
      </c>
      <c r="E18" s="33">
        <f t="shared" ref="E18:L18" si="4">D18</f>
        <v>9999</v>
      </c>
      <c r="F18" s="33">
        <f t="shared" si="4"/>
        <v>9999</v>
      </c>
      <c r="G18" s="33">
        <f t="shared" si="4"/>
        <v>9999</v>
      </c>
      <c r="H18" s="33">
        <f t="shared" si="4"/>
        <v>9999</v>
      </c>
      <c r="I18" s="33">
        <f t="shared" si="4"/>
        <v>9999</v>
      </c>
      <c r="J18" s="33">
        <f t="shared" si="4"/>
        <v>9999</v>
      </c>
      <c r="K18" s="33">
        <f t="shared" si="4"/>
        <v>9999</v>
      </c>
      <c r="L18" s="33">
        <f t="shared" si="4"/>
        <v>9999</v>
      </c>
      <c r="Q18" s="27">
        <v>1.609</v>
      </c>
      <c r="R18" t="s">
        <v>232</v>
      </c>
    </row>
    <row r="19" spans="1:18" outlineLevel="1" x14ac:dyDescent="0.25">
      <c r="A19" s="33">
        <v>2</v>
      </c>
      <c r="B19" s="33" t="s">
        <v>12</v>
      </c>
      <c r="C19" s="33">
        <f>IF(D17=0,9999,1)</f>
        <v>9999</v>
      </c>
      <c r="D19" s="23">
        <f>C19</f>
        <v>9999</v>
      </c>
      <c r="E19" s="23">
        <f t="shared" ref="E19:L19" si="5">D19</f>
        <v>9999</v>
      </c>
      <c r="F19" s="23">
        <f t="shared" si="5"/>
        <v>9999</v>
      </c>
      <c r="G19" s="23">
        <f t="shared" si="5"/>
        <v>9999</v>
      </c>
      <c r="H19" s="23">
        <f t="shared" si="5"/>
        <v>9999</v>
      </c>
      <c r="I19" s="23">
        <f t="shared" si="5"/>
        <v>9999</v>
      </c>
      <c r="J19" s="23">
        <f t="shared" si="5"/>
        <v>9999</v>
      </c>
      <c r="K19" s="23">
        <f t="shared" si="5"/>
        <v>9999</v>
      </c>
      <c r="L19" s="23">
        <f t="shared" si="5"/>
        <v>9999</v>
      </c>
      <c r="Q19" s="26">
        <f>Q17*Q18</f>
        <v>0.1237321</v>
      </c>
      <c r="R19" t="s">
        <v>233</v>
      </c>
    </row>
    <row r="20" spans="1:18" outlineLevel="1" x14ac:dyDescent="0.25">
      <c r="A20" s="33">
        <v>3</v>
      </c>
      <c r="B20" s="33" t="s">
        <v>13</v>
      </c>
      <c r="C20" s="33">
        <f>IF(E17=0,9999,1)</f>
        <v>9999</v>
      </c>
      <c r="D20" s="23">
        <f t="shared" ref="D20:L27" si="6">C20</f>
        <v>9999</v>
      </c>
      <c r="E20" s="23">
        <f t="shared" si="6"/>
        <v>9999</v>
      </c>
      <c r="F20" s="23">
        <f t="shared" si="6"/>
        <v>9999</v>
      </c>
      <c r="G20" s="23">
        <f t="shared" si="6"/>
        <v>9999</v>
      </c>
      <c r="H20" s="23">
        <f t="shared" si="6"/>
        <v>9999</v>
      </c>
      <c r="I20" s="23">
        <f t="shared" si="6"/>
        <v>9999</v>
      </c>
      <c r="J20" s="23">
        <f t="shared" si="6"/>
        <v>9999</v>
      </c>
      <c r="K20" s="23">
        <f t="shared" si="6"/>
        <v>9999</v>
      </c>
      <c r="L20" s="23">
        <f t="shared" si="6"/>
        <v>9999</v>
      </c>
      <c r="Q20" s="27">
        <v>180</v>
      </c>
      <c r="R20" t="s">
        <v>235</v>
      </c>
    </row>
    <row r="21" spans="1:18" outlineLevel="1" x14ac:dyDescent="0.25">
      <c r="A21" s="33">
        <v>4</v>
      </c>
      <c r="B21" s="33" t="s">
        <v>24</v>
      </c>
      <c r="C21" s="33">
        <f>IF(F17=0,9999,1)</f>
        <v>9999</v>
      </c>
      <c r="D21" s="23">
        <f t="shared" si="6"/>
        <v>9999</v>
      </c>
      <c r="E21" s="23">
        <f t="shared" si="6"/>
        <v>9999</v>
      </c>
      <c r="F21" s="23">
        <f t="shared" si="6"/>
        <v>9999</v>
      </c>
      <c r="G21" s="23">
        <f t="shared" si="6"/>
        <v>9999</v>
      </c>
      <c r="H21" s="23">
        <f t="shared" si="6"/>
        <v>9999</v>
      </c>
      <c r="I21" s="23">
        <f t="shared" si="6"/>
        <v>9999</v>
      </c>
      <c r="J21" s="23">
        <f t="shared" si="6"/>
        <v>9999</v>
      </c>
      <c r="K21" s="23">
        <f t="shared" si="6"/>
        <v>9999</v>
      </c>
      <c r="L21" s="23">
        <f t="shared" si="6"/>
        <v>9999</v>
      </c>
      <c r="Q21" s="27">
        <v>340</v>
      </c>
      <c r="R21" t="s">
        <v>236</v>
      </c>
    </row>
    <row r="22" spans="1:18" outlineLevel="1" x14ac:dyDescent="0.25">
      <c r="A22" s="33">
        <v>5</v>
      </c>
      <c r="B22" s="33" t="s">
        <v>31</v>
      </c>
      <c r="C22" s="33">
        <f>IF(G17=0,9999,1)</f>
        <v>9999</v>
      </c>
      <c r="D22" s="23">
        <f t="shared" si="6"/>
        <v>9999</v>
      </c>
      <c r="E22" s="23">
        <f t="shared" si="6"/>
        <v>9999</v>
      </c>
      <c r="F22" s="23">
        <f t="shared" si="6"/>
        <v>9999</v>
      </c>
      <c r="G22" s="23">
        <f t="shared" si="6"/>
        <v>9999</v>
      </c>
      <c r="H22" s="23">
        <f t="shared" si="6"/>
        <v>9999</v>
      </c>
      <c r="I22" s="23">
        <f t="shared" si="6"/>
        <v>9999</v>
      </c>
      <c r="J22" s="23">
        <f t="shared" si="6"/>
        <v>9999</v>
      </c>
      <c r="K22" s="23">
        <f t="shared" si="6"/>
        <v>9999</v>
      </c>
      <c r="L22" s="23">
        <f t="shared" si="6"/>
        <v>9999</v>
      </c>
      <c r="Q22">
        <f>SUM(Q20:Q21)/1000</f>
        <v>0.52</v>
      </c>
      <c r="R22" t="s">
        <v>237</v>
      </c>
    </row>
    <row r="23" spans="1:18" outlineLevel="1" x14ac:dyDescent="0.25">
      <c r="A23" s="33">
        <v>6</v>
      </c>
      <c r="B23" s="33" t="s">
        <v>16</v>
      </c>
      <c r="C23" s="33">
        <f>IF(H17=0,9999,1)</f>
        <v>9999</v>
      </c>
      <c r="D23" s="23">
        <f t="shared" si="6"/>
        <v>9999</v>
      </c>
      <c r="E23" s="23">
        <f t="shared" si="6"/>
        <v>9999</v>
      </c>
      <c r="F23" s="23">
        <f t="shared" si="6"/>
        <v>9999</v>
      </c>
      <c r="G23" s="23">
        <f t="shared" si="6"/>
        <v>9999</v>
      </c>
      <c r="H23" s="23">
        <f t="shared" si="6"/>
        <v>9999</v>
      </c>
      <c r="I23" s="23">
        <f t="shared" si="6"/>
        <v>9999</v>
      </c>
      <c r="J23" s="23">
        <f t="shared" si="6"/>
        <v>9999</v>
      </c>
      <c r="K23" s="23">
        <f t="shared" si="6"/>
        <v>9999</v>
      </c>
      <c r="L23" s="23">
        <f t="shared" si="6"/>
        <v>9999</v>
      </c>
      <c r="Q23" s="27">
        <v>25608</v>
      </c>
      <c r="R23" t="s">
        <v>234</v>
      </c>
    </row>
    <row r="24" spans="1:18" outlineLevel="1" x14ac:dyDescent="0.25">
      <c r="A24" s="33">
        <v>7</v>
      </c>
      <c r="B24" s="33" t="s">
        <v>35</v>
      </c>
      <c r="C24" s="33">
        <f>IF(I17=0,9999,1)</f>
        <v>9999</v>
      </c>
      <c r="D24" s="23">
        <f t="shared" si="6"/>
        <v>9999</v>
      </c>
      <c r="E24" s="23">
        <f t="shared" si="6"/>
        <v>9999</v>
      </c>
      <c r="F24" s="23">
        <f t="shared" si="6"/>
        <v>9999</v>
      </c>
      <c r="G24" s="23">
        <f t="shared" si="6"/>
        <v>9999</v>
      </c>
      <c r="H24" s="23">
        <f t="shared" si="6"/>
        <v>9999</v>
      </c>
      <c r="I24" s="23">
        <f t="shared" si="6"/>
        <v>9999</v>
      </c>
      <c r="J24" s="23">
        <f t="shared" si="6"/>
        <v>9999</v>
      </c>
      <c r="K24" s="23">
        <f t="shared" si="6"/>
        <v>9999</v>
      </c>
      <c r="L24" s="23">
        <f t="shared" si="6"/>
        <v>9999</v>
      </c>
      <c r="Q24" s="26">
        <f>Q22*Q23/1000</f>
        <v>13.31616</v>
      </c>
      <c r="R24" t="s">
        <v>239</v>
      </c>
    </row>
    <row r="25" spans="1:18" outlineLevel="1" x14ac:dyDescent="0.25">
      <c r="A25" s="33">
        <v>8</v>
      </c>
      <c r="B25" s="33" t="s">
        <v>18</v>
      </c>
      <c r="C25" s="33">
        <f>IF(J17=0,9999,1)</f>
        <v>1</v>
      </c>
      <c r="D25" s="23">
        <f t="shared" si="6"/>
        <v>1</v>
      </c>
      <c r="E25" s="23">
        <f t="shared" si="6"/>
        <v>1</v>
      </c>
      <c r="F25" s="23">
        <f t="shared" si="6"/>
        <v>1</v>
      </c>
      <c r="G25" s="23">
        <f t="shared" si="6"/>
        <v>1</v>
      </c>
      <c r="H25" s="23">
        <f t="shared" si="6"/>
        <v>1</v>
      </c>
      <c r="I25" s="23">
        <f t="shared" si="6"/>
        <v>1</v>
      </c>
      <c r="J25" s="23">
        <f t="shared" si="6"/>
        <v>1</v>
      </c>
      <c r="K25" s="23">
        <f t="shared" si="6"/>
        <v>1</v>
      </c>
      <c r="L25" s="23">
        <f t="shared" si="6"/>
        <v>1</v>
      </c>
      <c r="Q25" s="26">
        <f>Q19*Q24</f>
        <v>1.647636440736</v>
      </c>
      <c r="R25" t="s">
        <v>238</v>
      </c>
    </row>
    <row r="26" spans="1:18" outlineLevel="1" x14ac:dyDescent="0.25">
      <c r="A26" s="33">
        <v>9</v>
      </c>
      <c r="B26" s="33" t="s">
        <v>36</v>
      </c>
      <c r="C26" s="33">
        <f>IF(K17=0,9999,1)</f>
        <v>9999</v>
      </c>
      <c r="D26" s="23">
        <f t="shared" si="6"/>
        <v>9999</v>
      </c>
      <c r="E26" s="23">
        <f t="shared" si="6"/>
        <v>9999</v>
      </c>
      <c r="F26" s="23">
        <f t="shared" si="6"/>
        <v>9999</v>
      </c>
      <c r="G26" s="23">
        <f t="shared" si="6"/>
        <v>9999</v>
      </c>
      <c r="H26" s="23">
        <f t="shared" si="6"/>
        <v>9999</v>
      </c>
      <c r="I26" s="23">
        <f t="shared" si="6"/>
        <v>9999</v>
      </c>
      <c r="J26" s="23">
        <f t="shared" si="6"/>
        <v>9999</v>
      </c>
      <c r="K26" s="23">
        <f t="shared" si="6"/>
        <v>9999</v>
      </c>
      <c r="L26" s="23">
        <f t="shared" si="6"/>
        <v>9999</v>
      </c>
      <c r="Q26" s="27">
        <v>240</v>
      </c>
      <c r="R26" t="s">
        <v>246</v>
      </c>
    </row>
    <row r="27" spans="1:18" outlineLevel="1" x14ac:dyDescent="0.25">
      <c r="A27" s="33">
        <v>10</v>
      </c>
      <c r="B27" s="33" t="s">
        <v>39</v>
      </c>
      <c r="C27" s="33">
        <f>IF(L17=0,9999,1)</f>
        <v>9999</v>
      </c>
      <c r="D27" s="23">
        <f t="shared" si="6"/>
        <v>9999</v>
      </c>
      <c r="E27" s="23">
        <f t="shared" si="6"/>
        <v>9999</v>
      </c>
      <c r="F27" s="23">
        <f t="shared" si="6"/>
        <v>9999</v>
      </c>
      <c r="G27" s="23">
        <f t="shared" si="6"/>
        <v>9999</v>
      </c>
      <c r="H27" s="23">
        <f t="shared" si="6"/>
        <v>9999</v>
      </c>
      <c r="I27" s="23">
        <f t="shared" si="6"/>
        <v>9999</v>
      </c>
      <c r="J27" s="23">
        <f t="shared" si="6"/>
        <v>9999</v>
      </c>
      <c r="K27" s="23">
        <f t="shared" si="6"/>
        <v>9999</v>
      </c>
      <c r="L27" s="23">
        <f t="shared" si="6"/>
        <v>9999</v>
      </c>
      <c r="Q27" s="24">
        <f>1/Q26</f>
        <v>4.1666666666666666E-3</v>
      </c>
      <c r="R27" t="s">
        <v>247</v>
      </c>
    </row>
    <row r="28" spans="1:18" x14ac:dyDescent="0.25">
      <c r="A28" s="33"/>
      <c r="B28" s="33"/>
      <c r="C28" s="33"/>
      <c r="D28" s="23"/>
      <c r="E28" s="23"/>
      <c r="F28" s="23"/>
      <c r="G28" s="23"/>
      <c r="H28" s="23"/>
      <c r="I28" s="23"/>
      <c r="J28" s="23"/>
      <c r="K28" s="23"/>
      <c r="L28" s="23"/>
      <c r="Q28" s="46">
        <v>5000000</v>
      </c>
      <c r="R28" t="s">
        <v>260</v>
      </c>
    </row>
    <row r="29" spans="1:18" x14ac:dyDescent="0.25">
      <c r="A29" s="33"/>
      <c r="B29" s="33"/>
      <c r="C29" s="33"/>
      <c r="D29" s="23"/>
      <c r="E29" s="23"/>
      <c r="F29" s="23"/>
      <c r="G29" s="23"/>
      <c r="H29" s="23"/>
      <c r="I29" s="23"/>
      <c r="J29" s="23"/>
      <c r="K29" s="23"/>
      <c r="L29" s="23"/>
      <c r="Q29" s="26">
        <f>Q28/Q31</f>
        <v>10.869565217391305</v>
      </c>
      <c r="R29" t="s">
        <v>261</v>
      </c>
    </row>
    <row r="30" spans="1:18" x14ac:dyDescent="0.25">
      <c r="A30" s="33"/>
      <c r="B30" s="59" t="s">
        <v>273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</row>
    <row r="31" spans="1:18" x14ac:dyDescent="0.25">
      <c r="A31" s="33">
        <v>1</v>
      </c>
      <c r="B31" s="33" t="s">
        <v>11</v>
      </c>
      <c r="C31" s="33">
        <f t="shared" ref="C31:C40" si="7">C4*C18</f>
        <v>99980001</v>
      </c>
      <c r="D31" s="33">
        <f t="shared" ref="D31:L31" si="8">D4*D18</f>
        <v>45375462</v>
      </c>
      <c r="E31" s="33">
        <f t="shared" si="8"/>
        <v>49935006</v>
      </c>
      <c r="F31" s="33">
        <f t="shared" si="8"/>
        <v>6129387</v>
      </c>
      <c r="G31" s="33">
        <f t="shared" si="8"/>
        <v>46315368</v>
      </c>
      <c r="H31" s="33">
        <f t="shared" si="8"/>
        <v>46815318</v>
      </c>
      <c r="I31" s="33">
        <f t="shared" si="8"/>
        <v>27867213</v>
      </c>
      <c r="J31" s="33">
        <f t="shared" si="8"/>
        <v>34356564</v>
      </c>
      <c r="K31" s="33">
        <f t="shared" si="8"/>
        <v>31036896</v>
      </c>
      <c r="L31" s="33">
        <f t="shared" si="8"/>
        <v>39846015</v>
      </c>
      <c r="Q31" s="46">
        <v>460000</v>
      </c>
      <c r="R31" t="s">
        <v>253</v>
      </c>
    </row>
    <row r="32" spans="1:18" x14ac:dyDescent="0.25">
      <c r="A32" s="33">
        <v>2</v>
      </c>
      <c r="B32" s="33" t="s">
        <v>12</v>
      </c>
      <c r="C32" s="33">
        <f t="shared" si="7"/>
        <v>45375462</v>
      </c>
      <c r="D32" s="33">
        <f t="shared" ref="D32:L32" si="9">D5*D19</f>
        <v>99980001</v>
      </c>
      <c r="E32" s="33">
        <f t="shared" si="9"/>
        <v>7099290</v>
      </c>
      <c r="F32" s="33">
        <f t="shared" si="9"/>
        <v>42985701</v>
      </c>
      <c r="G32" s="33">
        <f t="shared" si="9"/>
        <v>2249775</v>
      </c>
      <c r="H32" s="33">
        <f t="shared" si="9"/>
        <v>3619638</v>
      </c>
      <c r="I32" s="33">
        <f t="shared" si="9"/>
        <v>21387861</v>
      </c>
      <c r="J32" s="33">
        <f t="shared" si="9"/>
        <v>11248875</v>
      </c>
      <c r="K32" s="33">
        <f t="shared" si="9"/>
        <v>22707729</v>
      </c>
      <c r="L32" s="33">
        <f t="shared" si="9"/>
        <v>10298970</v>
      </c>
      <c r="Q32">
        <v>3.7854E-3</v>
      </c>
      <c r="R32" t="s">
        <v>254</v>
      </c>
    </row>
    <row r="33" spans="1:18" x14ac:dyDescent="0.25">
      <c r="A33" s="33">
        <v>3</v>
      </c>
      <c r="B33" s="33" t="s">
        <v>13</v>
      </c>
      <c r="C33" s="33">
        <f t="shared" si="7"/>
        <v>49935006</v>
      </c>
      <c r="D33" s="33">
        <f t="shared" ref="D33:L33" si="10">D6*D20</f>
        <v>7099290</v>
      </c>
      <c r="E33" s="33">
        <f t="shared" si="10"/>
        <v>99980001</v>
      </c>
      <c r="F33" s="33">
        <f t="shared" si="10"/>
        <v>48035196</v>
      </c>
      <c r="G33" s="33">
        <f t="shared" si="10"/>
        <v>4969503</v>
      </c>
      <c r="H33" s="33">
        <f t="shared" si="10"/>
        <v>3509649</v>
      </c>
      <c r="I33" s="33">
        <f t="shared" si="10"/>
        <v>28567143</v>
      </c>
      <c r="J33" s="33">
        <f t="shared" si="10"/>
        <v>15798420</v>
      </c>
      <c r="K33" s="33">
        <f t="shared" si="10"/>
        <v>29887011</v>
      </c>
      <c r="L33" s="33">
        <f t="shared" si="10"/>
        <v>17818218</v>
      </c>
      <c r="Q33" s="36">
        <f>Q31*Q32</f>
        <v>1741.2839999999999</v>
      </c>
      <c r="R33" t="s">
        <v>255</v>
      </c>
    </row>
    <row r="34" spans="1:18" x14ac:dyDescent="0.25">
      <c r="A34" s="33">
        <v>4</v>
      </c>
      <c r="B34" s="33" t="s">
        <v>24</v>
      </c>
      <c r="C34" s="33">
        <f t="shared" si="7"/>
        <v>6129387</v>
      </c>
      <c r="D34" s="33">
        <f t="shared" ref="D34:L34" si="11">D7*D21</f>
        <v>42985701</v>
      </c>
      <c r="E34" s="33">
        <f t="shared" si="11"/>
        <v>48035196</v>
      </c>
      <c r="F34" s="33">
        <f t="shared" si="11"/>
        <v>99980001</v>
      </c>
      <c r="G34" s="33">
        <f t="shared" si="11"/>
        <v>43805619</v>
      </c>
      <c r="H34" s="33">
        <f t="shared" si="11"/>
        <v>44845515</v>
      </c>
      <c r="I34" s="33">
        <f t="shared" si="11"/>
        <v>23157684</v>
      </c>
      <c r="J34" s="33">
        <f t="shared" si="11"/>
        <v>32486751</v>
      </c>
      <c r="K34" s="33">
        <f t="shared" si="11"/>
        <v>24937506</v>
      </c>
      <c r="L34" s="33">
        <f t="shared" si="11"/>
        <v>35016498</v>
      </c>
      <c r="Q34" s="46">
        <f>Q33/Q22*1000</f>
        <v>3348623.0769230765</v>
      </c>
      <c r="R34" t="s">
        <v>259</v>
      </c>
    </row>
    <row r="35" spans="1:18" x14ac:dyDescent="0.25">
      <c r="A35" s="33">
        <v>5</v>
      </c>
      <c r="B35" s="33" t="s">
        <v>31</v>
      </c>
      <c r="C35" s="33">
        <f t="shared" si="7"/>
        <v>46315368</v>
      </c>
      <c r="D35" s="33">
        <f t="shared" ref="D35:L35" si="12">D8*D22</f>
        <v>2249775</v>
      </c>
      <c r="E35" s="33">
        <f t="shared" si="12"/>
        <v>4969503</v>
      </c>
      <c r="F35" s="33">
        <f t="shared" si="12"/>
        <v>43805619</v>
      </c>
      <c r="G35" s="33">
        <f t="shared" si="12"/>
        <v>99980001</v>
      </c>
      <c r="H35" s="33">
        <f t="shared" si="12"/>
        <v>1509849</v>
      </c>
      <c r="I35" s="33">
        <f t="shared" si="12"/>
        <v>23587641</v>
      </c>
      <c r="J35" s="33">
        <f t="shared" si="12"/>
        <v>12208779</v>
      </c>
      <c r="K35" s="33">
        <f t="shared" si="12"/>
        <v>24907509</v>
      </c>
      <c r="L35" s="33">
        <f t="shared" si="12"/>
        <v>12678732</v>
      </c>
    </row>
    <row r="36" spans="1:18" x14ac:dyDescent="0.25">
      <c r="A36" s="33">
        <v>6</v>
      </c>
      <c r="B36" s="33" t="s">
        <v>16</v>
      </c>
      <c r="C36" s="33">
        <f t="shared" si="7"/>
        <v>46815318</v>
      </c>
      <c r="D36" s="33">
        <f t="shared" ref="D36:L36" si="13">D9*D23</f>
        <v>3619638</v>
      </c>
      <c r="E36" s="33">
        <f t="shared" si="13"/>
        <v>3509649</v>
      </c>
      <c r="F36" s="33">
        <f t="shared" si="13"/>
        <v>44845515</v>
      </c>
      <c r="G36" s="33">
        <f t="shared" si="13"/>
        <v>1509849</v>
      </c>
      <c r="H36" s="33">
        <f t="shared" si="13"/>
        <v>99980001</v>
      </c>
      <c r="I36" s="33">
        <f t="shared" si="13"/>
        <v>24927507</v>
      </c>
      <c r="J36" s="33">
        <f t="shared" si="13"/>
        <v>12698730</v>
      </c>
      <c r="K36" s="33">
        <f t="shared" si="13"/>
        <v>26227377</v>
      </c>
      <c r="L36" s="33">
        <f t="shared" si="13"/>
        <v>14178582</v>
      </c>
    </row>
    <row r="37" spans="1:18" x14ac:dyDescent="0.25">
      <c r="A37" s="33">
        <v>7</v>
      </c>
      <c r="B37" s="33" t="s">
        <v>35</v>
      </c>
      <c r="C37" s="33">
        <f t="shared" si="7"/>
        <v>27867213</v>
      </c>
      <c r="D37" s="33">
        <f t="shared" ref="D37:L37" si="14">D10*D24</f>
        <v>21387861</v>
      </c>
      <c r="E37" s="33">
        <f t="shared" si="14"/>
        <v>28567143</v>
      </c>
      <c r="F37" s="33">
        <f t="shared" si="14"/>
        <v>23157684</v>
      </c>
      <c r="G37" s="33">
        <f t="shared" si="14"/>
        <v>23587641</v>
      </c>
      <c r="H37" s="33">
        <f t="shared" si="14"/>
        <v>24927507</v>
      </c>
      <c r="I37" s="33">
        <f t="shared" si="14"/>
        <v>99980001</v>
      </c>
      <c r="J37" s="33">
        <f t="shared" si="14"/>
        <v>15558444</v>
      </c>
      <c r="K37" s="33">
        <f t="shared" si="14"/>
        <v>3849615</v>
      </c>
      <c r="L37" s="33">
        <f t="shared" si="14"/>
        <v>12588741</v>
      </c>
    </row>
    <row r="38" spans="1:18" x14ac:dyDescent="0.25">
      <c r="A38" s="33">
        <v>8</v>
      </c>
      <c r="B38" s="33" t="s">
        <v>18</v>
      </c>
      <c r="C38" s="33">
        <f t="shared" si="7"/>
        <v>3436</v>
      </c>
      <c r="D38" s="33">
        <f t="shared" ref="D38:L38" si="15">D11*D25</f>
        <v>1125</v>
      </c>
      <c r="E38" s="33">
        <f t="shared" si="15"/>
        <v>1580</v>
      </c>
      <c r="F38" s="33">
        <f t="shared" si="15"/>
        <v>3249</v>
      </c>
      <c r="G38" s="33">
        <f t="shared" si="15"/>
        <v>1221</v>
      </c>
      <c r="H38" s="33">
        <f t="shared" si="15"/>
        <v>1270</v>
      </c>
      <c r="I38" s="33">
        <f t="shared" si="15"/>
        <v>1556</v>
      </c>
      <c r="J38" s="33">
        <f t="shared" si="15"/>
        <v>0</v>
      </c>
      <c r="K38" s="33">
        <f t="shared" si="15"/>
        <v>1751</v>
      </c>
      <c r="L38" s="33">
        <f t="shared" si="15"/>
        <v>1149</v>
      </c>
    </row>
    <row r="39" spans="1:18" x14ac:dyDescent="0.25">
      <c r="A39" s="33">
        <v>9</v>
      </c>
      <c r="B39" s="33" t="s">
        <v>36</v>
      </c>
      <c r="C39" s="33">
        <f t="shared" si="7"/>
        <v>31036896</v>
      </c>
      <c r="D39" s="33">
        <f t="shared" ref="D39:L39" si="16">D12*D26</f>
        <v>22707729</v>
      </c>
      <c r="E39" s="33">
        <f t="shared" si="16"/>
        <v>29887011</v>
      </c>
      <c r="F39" s="33">
        <f t="shared" si="16"/>
        <v>24937506</v>
      </c>
      <c r="G39" s="33">
        <f t="shared" si="16"/>
        <v>24907509</v>
      </c>
      <c r="H39" s="33">
        <f t="shared" si="16"/>
        <v>26227377</v>
      </c>
      <c r="I39" s="33">
        <f t="shared" si="16"/>
        <v>3849615</v>
      </c>
      <c r="J39" s="33">
        <f t="shared" si="16"/>
        <v>17508249</v>
      </c>
      <c r="K39" s="33">
        <f t="shared" si="16"/>
        <v>99980001</v>
      </c>
      <c r="L39" s="33">
        <f t="shared" si="16"/>
        <v>12748725</v>
      </c>
    </row>
    <row r="40" spans="1:18" x14ac:dyDescent="0.25">
      <c r="A40" s="33">
        <v>10</v>
      </c>
      <c r="B40" s="33" t="s">
        <v>39</v>
      </c>
      <c r="C40" s="33">
        <f t="shared" si="7"/>
        <v>39846015</v>
      </c>
      <c r="D40" s="33">
        <f t="shared" ref="D40:L40" si="17">D13*D27</f>
        <v>10298970</v>
      </c>
      <c r="E40" s="33">
        <f t="shared" si="17"/>
        <v>17818218</v>
      </c>
      <c r="F40" s="33">
        <f t="shared" si="17"/>
        <v>35016498</v>
      </c>
      <c r="G40" s="33">
        <f t="shared" si="17"/>
        <v>12678732</v>
      </c>
      <c r="H40" s="33">
        <f t="shared" si="17"/>
        <v>14178582</v>
      </c>
      <c r="I40" s="33">
        <f t="shared" si="17"/>
        <v>12588741</v>
      </c>
      <c r="J40" s="33">
        <f t="shared" si="17"/>
        <v>11488851</v>
      </c>
      <c r="K40" s="33">
        <f t="shared" si="17"/>
        <v>12748725</v>
      </c>
      <c r="L40" s="33">
        <f t="shared" si="17"/>
        <v>99980001</v>
      </c>
    </row>
    <row r="41" spans="1:18" x14ac:dyDescent="0.25">
      <c r="A41" s="33"/>
      <c r="B41" s="33"/>
      <c r="C41" s="33"/>
      <c r="D41" s="23"/>
      <c r="E41" s="23"/>
      <c r="F41" s="23"/>
      <c r="G41" s="23"/>
      <c r="H41" s="23"/>
      <c r="I41" s="23"/>
      <c r="J41" s="23"/>
      <c r="K41" s="23"/>
      <c r="L41" s="23"/>
    </row>
    <row r="42" spans="1:18" x14ac:dyDescent="0.25">
      <c r="A42" s="33"/>
      <c r="B42" s="33" t="s">
        <v>274</v>
      </c>
      <c r="C42" s="33">
        <f>MIN(C31:C40)</f>
        <v>3436</v>
      </c>
      <c r="D42" s="33">
        <f t="shared" ref="D42:L42" si="18">MIN(D31:D40)</f>
        <v>1125</v>
      </c>
      <c r="E42" s="33">
        <f t="shared" si="18"/>
        <v>1580</v>
      </c>
      <c r="F42" s="33">
        <f t="shared" si="18"/>
        <v>3249</v>
      </c>
      <c r="G42" s="33">
        <f>MIN(G31:G40)</f>
        <v>1221</v>
      </c>
      <c r="H42" s="33">
        <f t="shared" si="18"/>
        <v>1270</v>
      </c>
      <c r="I42" s="33">
        <f t="shared" si="18"/>
        <v>1556</v>
      </c>
      <c r="J42" s="33">
        <f t="shared" si="18"/>
        <v>0</v>
      </c>
      <c r="K42" s="33">
        <f t="shared" si="18"/>
        <v>1751</v>
      </c>
      <c r="L42" s="33">
        <f t="shared" si="18"/>
        <v>1149</v>
      </c>
    </row>
    <row r="43" spans="1:18" x14ac:dyDescent="0.25">
      <c r="B43" s="33"/>
      <c r="C43" s="33"/>
    </row>
    <row r="44" spans="1:18" x14ac:dyDescent="0.25">
      <c r="B44" s="33" t="s">
        <v>249</v>
      </c>
      <c r="C44" s="40">
        <f>X4</f>
        <v>144.46624179078617</v>
      </c>
      <c r="D44" s="40">
        <f>X5</f>
        <v>131.24407079345445</v>
      </c>
      <c r="E44" s="40">
        <f>X6</f>
        <v>129.74698240685325</v>
      </c>
      <c r="F44" s="40">
        <f>X7</f>
        <v>262.8864609186395</v>
      </c>
      <c r="G44" s="40">
        <f>X8</f>
        <v>148.77983189214658</v>
      </c>
      <c r="H44" s="40">
        <f>X9</f>
        <v>324.25604491010165</v>
      </c>
      <c r="I44" s="40">
        <f>X10</f>
        <v>156.26888995072855</v>
      </c>
      <c r="J44" s="40">
        <f>X11</f>
        <v>199.68653811685266</v>
      </c>
      <c r="K44" s="40">
        <f>X12</f>
        <v>130.7167033048832</v>
      </c>
      <c r="L44" s="40">
        <f>X13</f>
        <v>112.94823591555385</v>
      </c>
      <c r="M44" s="26">
        <f>SUM(C44:L44)</f>
        <v>1741</v>
      </c>
      <c r="N44" s="26"/>
      <c r="O44" s="26"/>
      <c r="P44" s="26"/>
    </row>
    <row r="45" spans="1:18" x14ac:dyDescent="0.25">
      <c r="B45" s="33"/>
      <c r="L45" s="33"/>
    </row>
    <row r="46" spans="1:18" ht="15.75" thickBot="1" x14ac:dyDescent="0.3">
      <c r="B46" s="33" t="s">
        <v>252</v>
      </c>
      <c r="C46" s="41">
        <f t="shared" ref="C46:L46" si="19">C42*C44</f>
        <v>496386.00679314131</v>
      </c>
      <c r="D46" s="41">
        <f t="shared" si="19"/>
        <v>147649.57964263626</v>
      </c>
      <c r="E46" s="41">
        <f t="shared" si="19"/>
        <v>205000.23220282813</v>
      </c>
      <c r="F46" s="41">
        <f t="shared" si="19"/>
        <v>854118.11152465979</v>
      </c>
      <c r="G46" s="41">
        <f t="shared" si="19"/>
        <v>181660.17474031096</v>
      </c>
      <c r="H46" s="41">
        <f t="shared" si="19"/>
        <v>411805.17703582911</v>
      </c>
      <c r="I46" s="41">
        <f>I42*I44</f>
        <v>243154.39276333363</v>
      </c>
      <c r="J46" s="41">
        <f t="shared" si="19"/>
        <v>0</v>
      </c>
      <c r="K46" s="41">
        <f t="shared" si="19"/>
        <v>228884.94748685049</v>
      </c>
      <c r="L46" s="41">
        <f t="shared" si="19"/>
        <v>129777.52306697138</v>
      </c>
      <c r="M46" s="28"/>
      <c r="N46" s="28"/>
      <c r="O46" s="28"/>
      <c r="P46" s="28"/>
    </row>
    <row r="47" spans="1:18" ht="15.75" thickBot="1" x14ac:dyDescent="0.3">
      <c r="B47" s="60" t="s">
        <v>250</v>
      </c>
      <c r="C47" s="61">
        <f t="shared" ref="C47:L47" si="20">C46*$Q$19</f>
        <v>61418.883031129641</v>
      </c>
      <c r="D47" s="61">
        <f t="shared" si="20"/>
        <v>18268.992553300635</v>
      </c>
      <c r="E47" s="61">
        <f t="shared" si="20"/>
        <v>25365.109230943552</v>
      </c>
      <c r="F47" s="61">
        <f t="shared" si="20"/>
        <v>105681.82758698036</v>
      </c>
      <c r="G47" s="61">
        <f t="shared" si="20"/>
        <v>22477.194906985631</v>
      </c>
      <c r="H47" s="61">
        <f t="shared" si="20"/>
        <v>50953.519345514913</v>
      </c>
      <c r="I47" s="61">
        <f t="shared" si="20"/>
        <v>30086.003640832074</v>
      </c>
      <c r="J47" s="61">
        <f t="shared" si="20"/>
        <v>0</v>
      </c>
      <c r="K47" s="61">
        <f t="shared" si="20"/>
        <v>28320.415210937732</v>
      </c>
      <c r="L47" s="62">
        <f t="shared" si="20"/>
        <v>16057.645461874808</v>
      </c>
      <c r="M47" s="43">
        <f>SUM(C47:L47)</f>
        <v>358629.59096849937</v>
      </c>
      <c r="N47" s="28"/>
      <c r="O47" s="28"/>
      <c r="P47" s="28"/>
    </row>
    <row r="48" spans="1:18" x14ac:dyDescent="0.25">
      <c r="B48" s="33"/>
    </row>
    <row r="49" spans="2:3" x14ac:dyDescent="0.25">
      <c r="B49" s="33"/>
    </row>
    <row r="50" spans="2:3" x14ac:dyDescent="0.25">
      <c r="B50" s="33"/>
    </row>
    <row r="55" spans="2:3" x14ac:dyDescent="0.25">
      <c r="C55" s="33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5"/>
  <sheetViews>
    <sheetView topLeftCell="A14" zoomScale="70" zoomScaleNormal="70" workbookViewId="0">
      <selection activeCell="R39" sqref="R39"/>
    </sheetView>
  </sheetViews>
  <sheetFormatPr defaultRowHeight="15" outlineLevelRow="1" x14ac:dyDescent="0.25"/>
  <cols>
    <col min="1" max="1" width="3" bestFit="1" customWidth="1"/>
    <col min="2" max="2" width="35.28515625" bestFit="1" customWidth="1"/>
    <col min="3" max="12" width="12.7109375" customWidth="1"/>
    <col min="13" max="13" width="13.85546875" bestFit="1" customWidth="1"/>
    <col min="14" max="16" width="4.7109375" customWidth="1"/>
    <col min="17" max="17" width="23.42578125" bestFit="1" customWidth="1"/>
    <col min="18" max="24" width="15.42578125" customWidth="1"/>
    <col min="26" max="26" width="15.42578125" bestFit="1" customWidth="1"/>
  </cols>
  <sheetData>
    <row r="2" spans="1:24" x14ac:dyDescent="0.25">
      <c r="B2" s="59" t="s">
        <v>272</v>
      </c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24" x14ac:dyDescent="0.25">
      <c r="B3" s="33"/>
      <c r="C3" s="33" t="s">
        <v>11</v>
      </c>
      <c r="D3" s="33" t="s">
        <v>12</v>
      </c>
      <c r="E3" s="33" t="s">
        <v>13</v>
      </c>
      <c r="F3" s="33" t="s">
        <v>24</v>
      </c>
      <c r="G3" s="33" t="s">
        <v>31</v>
      </c>
      <c r="H3" s="33" t="s">
        <v>16</v>
      </c>
      <c r="I3" s="33" t="s">
        <v>35</v>
      </c>
      <c r="J3" s="33" t="s">
        <v>18</v>
      </c>
      <c r="K3" s="33" t="s">
        <v>36</v>
      </c>
      <c r="L3" s="33" t="s">
        <v>39</v>
      </c>
      <c r="Q3" s="59"/>
      <c r="R3" s="59" t="s">
        <v>240</v>
      </c>
      <c r="S3" s="59" t="s">
        <v>241</v>
      </c>
      <c r="T3" s="59" t="s">
        <v>242</v>
      </c>
      <c r="U3" s="59" t="s">
        <v>243</v>
      </c>
      <c r="V3" s="59" t="s">
        <v>244</v>
      </c>
      <c r="W3" s="59" t="s">
        <v>245</v>
      </c>
      <c r="X3" s="59" t="s">
        <v>248</v>
      </c>
    </row>
    <row r="4" spans="1:24" x14ac:dyDescent="0.25">
      <c r="A4">
        <v>1</v>
      </c>
      <c r="B4" s="33" t="s">
        <v>11</v>
      </c>
      <c r="C4" s="41">
        <f>(C$17-1)*(-1)*9999</f>
        <v>9999</v>
      </c>
      <c r="D4" s="41">
        <v>4538</v>
      </c>
      <c r="E4" s="41">
        <v>4994</v>
      </c>
      <c r="F4" s="41">
        <v>613</v>
      </c>
      <c r="G4" s="41">
        <v>4632</v>
      </c>
      <c r="H4" s="41">
        <v>4682</v>
      </c>
      <c r="I4" s="41">
        <v>2787</v>
      </c>
      <c r="J4" s="41">
        <v>3436</v>
      </c>
      <c r="K4" s="41">
        <v>3104</v>
      </c>
      <c r="L4" s="41">
        <v>3985</v>
      </c>
      <c r="Q4" s="33" t="s">
        <v>11</v>
      </c>
      <c r="R4" s="46">
        <f>VLOOKUP($Q4,'Raw Data'!$B$7:$H$21,4,FALSE)</f>
        <v>806694</v>
      </c>
      <c r="S4" s="26">
        <f>VLOOKUP($Q4,'Raw Data'!$B$7:$H$21,7,FALSE)</f>
        <v>146.38997847942511</v>
      </c>
      <c r="T4" s="47">
        <v>1.6530859775915735E-3</v>
      </c>
      <c r="U4" s="36">
        <f>T4*R4</f>
        <v>1333.5345396072569</v>
      </c>
      <c r="V4" s="45">
        <v>26</v>
      </c>
      <c r="W4" s="25">
        <f t="shared" ref="W4:W13" si="0">V4*$Q$27</f>
        <v>0.10833333333333334</v>
      </c>
      <c r="X4" s="45">
        <f>W4*U4</f>
        <v>144.46624179078617</v>
      </c>
    </row>
    <row r="5" spans="1:24" x14ac:dyDescent="0.25">
      <c r="A5">
        <v>2</v>
      </c>
      <c r="B5" s="33" t="s">
        <v>12</v>
      </c>
      <c r="C5" s="41">
        <v>4538</v>
      </c>
      <c r="D5" s="41">
        <f>(D$17-1)*(-1)*9999</f>
        <v>0</v>
      </c>
      <c r="E5" s="41">
        <v>710</v>
      </c>
      <c r="F5" s="41">
        <v>4299</v>
      </c>
      <c r="G5" s="41">
        <v>225</v>
      </c>
      <c r="H5" s="41">
        <v>362</v>
      </c>
      <c r="I5" s="41">
        <v>2139</v>
      </c>
      <c r="J5" s="41">
        <v>1125</v>
      </c>
      <c r="K5" s="41">
        <v>2271</v>
      </c>
      <c r="L5" s="41">
        <v>1030</v>
      </c>
      <c r="Q5" s="33" t="s">
        <v>12</v>
      </c>
      <c r="R5" s="46">
        <f>VLOOKUP($Q5,'Raw Data'!$B$7:$H$21,4,FALSE)</f>
        <v>730054</v>
      </c>
      <c r="S5" s="26">
        <f>VLOOKUP($Q5,'Raw Data'!$B$7:$H$21,7,FALSE)</f>
        <v>144.32964381399665</v>
      </c>
      <c r="T5" s="48">
        <f>$T$4</f>
        <v>1.6530859775915735E-3</v>
      </c>
      <c r="U5" s="36">
        <f t="shared" ref="U5:U13" si="1">T5*R5</f>
        <v>1206.8420302846387</v>
      </c>
      <c r="V5" s="45">
        <v>26.1</v>
      </c>
      <c r="W5" s="25">
        <f t="shared" si="0"/>
        <v>0.10875</v>
      </c>
      <c r="X5" s="45">
        <f t="shared" ref="X5:X13" si="2">W5*U5</f>
        <v>131.24407079345445</v>
      </c>
    </row>
    <row r="6" spans="1:24" x14ac:dyDescent="0.25">
      <c r="A6">
        <v>3</v>
      </c>
      <c r="B6" s="33" t="s">
        <v>13</v>
      </c>
      <c r="C6" s="41">
        <v>4994</v>
      </c>
      <c r="D6" s="41">
        <v>710</v>
      </c>
      <c r="E6" s="41">
        <f>(E$17-1)*(-1)*9999</f>
        <v>9999</v>
      </c>
      <c r="F6" s="41">
        <v>4804</v>
      </c>
      <c r="G6" s="41">
        <v>497</v>
      </c>
      <c r="H6" s="41">
        <v>351</v>
      </c>
      <c r="I6" s="41">
        <v>2857</v>
      </c>
      <c r="J6" s="41">
        <v>1580</v>
      </c>
      <c r="K6" s="41">
        <v>2989</v>
      </c>
      <c r="L6" s="41">
        <v>1782</v>
      </c>
      <c r="Q6" s="33" t="s">
        <v>13</v>
      </c>
      <c r="R6" s="46">
        <f>VLOOKUP($Q6,'Raw Data'!$B$7:$H$21,4,FALSE)</f>
        <v>677592</v>
      </c>
      <c r="S6" s="26">
        <f>VLOOKUP($Q6,'Raw Data'!$B$7:$H$21,7,FALSE)</f>
        <v>129.68180377511879</v>
      </c>
      <c r="T6" s="48">
        <f t="shared" ref="T6:T13" si="3">$T$4</f>
        <v>1.6530859775915735E-3</v>
      </c>
      <c r="U6" s="36">
        <f t="shared" si="1"/>
        <v>1120.1178337282295</v>
      </c>
      <c r="V6" s="45">
        <v>27.8</v>
      </c>
      <c r="W6" s="25">
        <f t="shared" si="0"/>
        <v>0.11583333333333333</v>
      </c>
      <c r="X6" s="45">
        <f t="shared" si="2"/>
        <v>129.74698240685325</v>
      </c>
    </row>
    <row r="7" spans="1:24" x14ac:dyDescent="0.25">
      <c r="A7">
        <v>4</v>
      </c>
      <c r="B7" s="33" t="s">
        <v>24</v>
      </c>
      <c r="C7" s="41">
        <v>613</v>
      </c>
      <c r="D7" s="41">
        <v>4299</v>
      </c>
      <c r="E7" s="41">
        <v>4804</v>
      </c>
      <c r="F7" s="41">
        <f>(F$17-1)*(-1)*9999</f>
        <v>0</v>
      </c>
      <c r="G7" s="41">
        <v>4381</v>
      </c>
      <c r="H7" s="41">
        <v>4485</v>
      </c>
      <c r="I7" s="41">
        <v>2316</v>
      </c>
      <c r="J7" s="41">
        <v>3249</v>
      </c>
      <c r="K7" s="41">
        <v>2494</v>
      </c>
      <c r="L7" s="41">
        <v>3502</v>
      </c>
      <c r="Q7" s="33" t="s">
        <v>24</v>
      </c>
      <c r="R7" s="46">
        <f>VLOOKUP($Q7,'Raw Data'!$B$7:$H$21,4,FALSE)</f>
        <v>1467948</v>
      </c>
      <c r="S7" s="26">
        <f>VLOOKUP($Q7,'Raw Data'!$B$7:$H$21,7,FALSE)</f>
        <v>119.04412650113896</v>
      </c>
      <c r="T7" s="48">
        <f t="shared" si="3"/>
        <v>1.6530859775915735E-3</v>
      </c>
      <c r="U7" s="36">
        <f t="shared" si="1"/>
        <v>2426.6442546335952</v>
      </c>
      <c r="V7" s="45">
        <v>26</v>
      </c>
      <c r="W7" s="25">
        <f t="shared" si="0"/>
        <v>0.10833333333333334</v>
      </c>
      <c r="X7" s="45">
        <f t="shared" si="2"/>
        <v>262.8864609186395</v>
      </c>
    </row>
    <row r="8" spans="1:24" x14ac:dyDescent="0.25">
      <c r="A8">
        <v>5</v>
      </c>
      <c r="B8" s="33" t="s">
        <v>31</v>
      </c>
      <c r="C8" s="41">
        <v>4632</v>
      </c>
      <c r="D8" s="41">
        <v>225</v>
      </c>
      <c r="E8" s="41">
        <v>497</v>
      </c>
      <c r="F8" s="41">
        <v>4381</v>
      </c>
      <c r="G8" s="41">
        <f>(G$17-1)*(-1)*9999</f>
        <v>9999</v>
      </c>
      <c r="H8" s="41">
        <v>151</v>
      </c>
      <c r="I8" s="41">
        <v>2359</v>
      </c>
      <c r="J8" s="41">
        <v>1221</v>
      </c>
      <c r="K8" s="41">
        <v>2491</v>
      </c>
      <c r="L8" s="41">
        <v>1268</v>
      </c>
      <c r="Q8" s="33" t="s">
        <v>31</v>
      </c>
      <c r="R8" s="46">
        <f>VLOOKUP($Q8,'Raw Data'!$B$7:$H$21,4,FALSE)</f>
        <v>729740</v>
      </c>
      <c r="S8" s="26">
        <f>VLOOKUP($Q8,'Raw Data'!$B$7:$H$21,7,FALSE)</f>
        <v>113.57020127163526</v>
      </c>
      <c r="T8" s="48">
        <f t="shared" si="3"/>
        <v>1.6530859775915735E-3</v>
      </c>
      <c r="U8" s="36">
        <f t="shared" si="1"/>
        <v>1206.3229612876748</v>
      </c>
      <c r="V8" s="45">
        <v>29.6</v>
      </c>
      <c r="W8" s="25">
        <f t="shared" si="0"/>
        <v>0.12333333333333334</v>
      </c>
      <c r="X8" s="45">
        <f t="shared" si="2"/>
        <v>148.77983189214658</v>
      </c>
    </row>
    <row r="9" spans="1:24" x14ac:dyDescent="0.25">
      <c r="A9">
        <v>6</v>
      </c>
      <c r="B9" s="33" t="s">
        <v>16</v>
      </c>
      <c r="C9" s="41">
        <v>4682</v>
      </c>
      <c r="D9" s="41">
        <v>362</v>
      </c>
      <c r="E9" s="41">
        <v>351</v>
      </c>
      <c r="F9" s="41">
        <v>4485</v>
      </c>
      <c r="G9" s="41">
        <v>151</v>
      </c>
      <c r="H9" s="41">
        <f>(H$17-1)*(-1)*9999</f>
        <v>9999</v>
      </c>
      <c r="I9" s="41">
        <v>2493</v>
      </c>
      <c r="J9" s="41">
        <v>1270</v>
      </c>
      <c r="K9" s="41">
        <v>2623</v>
      </c>
      <c r="L9" s="41">
        <v>1418</v>
      </c>
      <c r="Q9" s="33" t="s">
        <v>16</v>
      </c>
      <c r="R9" s="46">
        <f>VLOOKUP($Q9,'Raw Data'!$B$7:$H$21,4,FALSE)</f>
        <v>2046803</v>
      </c>
      <c r="S9" s="26">
        <f>VLOOKUP($Q9,'Raw Data'!$B$7:$H$21,7,FALSE)</f>
        <v>125.41730370206136</v>
      </c>
      <c r="T9" s="48">
        <f t="shared" si="3"/>
        <v>1.6530859775915735E-3</v>
      </c>
      <c r="U9" s="36">
        <f t="shared" si="1"/>
        <v>3383.5413381923654</v>
      </c>
      <c r="V9" s="45">
        <v>23</v>
      </c>
      <c r="W9" s="25">
        <f t="shared" si="0"/>
        <v>9.5833333333333326E-2</v>
      </c>
      <c r="X9" s="45">
        <f t="shared" si="2"/>
        <v>324.25604491010165</v>
      </c>
    </row>
    <row r="10" spans="1:24" x14ac:dyDescent="0.25">
      <c r="A10">
        <v>7</v>
      </c>
      <c r="B10" s="33" t="s">
        <v>35</v>
      </c>
      <c r="C10" s="41">
        <v>2787</v>
      </c>
      <c r="D10" s="41">
        <v>2139</v>
      </c>
      <c r="E10" s="41">
        <v>2857</v>
      </c>
      <c r="F10" s="41">
        <v>2316</v>
      </c>
      <c r="G10" s="41">
        <v>2359</v>
      </c>
      <c r="H10" s="41">
        <v>2493</v>
      </c>
      <c r="I10" s="41">
        <f>(I$17-1)*(-1)*9999</f>
        <v>9999</v>
      </c>
      <c r="J10" s="41">
        <v>1556</v>
      </c>
      <c r="K10" s="41">
        <v>385</v>
      </c>
      <c r="L10" s="41">
        <v>1259</v>
      </c>
      <c r="Q10" s="33" t="s">
        <v>35</v>
      </c>
      <c r="R10" s="46">
        <f>VLOOKUP($Q10,'Raw Data'!$B$7:$H$21,4,FALSE)</f>
        <v>606620</v>
      </c>
      <c r="S10" s="26">
        <f>VLOOKUP($Q10,'Raw Data'!$B$7:$H$21,7,FALSE)</f>
        <v>110.20285858091458</v>
      </c>
      <c r="T10" s="48">
        <f t="shared" si="3"/>
        <v>1.6530859775915735E-3</v>
      </c>
      <c r="U10" s="36">
        <f t="shared" si="1"/>
        <v>1002.7950157266004</v>
      </c>
      <c r="V10" s="45">
        <v>37.4</v>
      </c>
      <c r="W10" s="25">
        <f t="shared" si="0"/>
        <v>0.15583333333333332</v>
      </c>
      <c r="X10" s="45">
        <f t="shared" si="2"/>
        <v>156.26888995072855</v>
      </c>
    </row>
    <row r="11" spans="1:24" x14ac:dyDescent="0.25">
      <c r="A11">
        <v>8</v>
      </c>
      <c r="B11" s="33" t="s">
        <v>18</v>
      </c>
      <c r="C11" s="41">
        <v>3436</v>
      </c>
      <c r="D11" s="41">
        <v>1125</v>
      </c>
      <c r="E11" s="41">
        <v>1580</v>
      </c>
      <c r="F11" s="41">
        <v>3249</v>
      </c>
      <c r="G11" s="41">
        <v>1221</v>
      </c>
      <c r="H11" s="41">
        <v>1270</v>
      </c>
      <c r="I11" s="41">
        <v>1556</v>
      </c>
      <c r="J11" s="41">
        <f>(J$17-1)*(-1)*9999</f>
        <v>9999</v>
      </c>
      <c r="K11" s="41">
        <v>1751</v>
      </c>
      <c r="L11" s="41">
        <v>1149</v>
      </c>
      <c r="Q11" s="33" t="s">
        <v>18</v>
      </c>
      <c r="R11" s="46">
        <f>VLOOKUP($Q11,'Raw Data'!$B$7:$H$21,4,FALSE)</f>
        <v>926233</v>
      </c>
      <c r="S11" s="26">
        <f>VLOOKUP($Q11,'Raw Data'!$B$7:$H$21,7,FALSE)</f>
        <v>122.19501139950866</v>
      </c>
      <c r="T11" s="48">
        <f t="shared" si="3"/>
        <v>1.6530859775915735E-3</v>
      </c>
      <c r="U11" s="36">
        <f t="shared" si="1"/>
        <v>1531.142784282576</v>
      </c>
      <c r="V11" s="45">
        <v>31.3</v>
      </c>
      <c r="W11" s="25">
        <f t="shared" si="0"/>
        <v>0.13041666666666668</v>
      </c>
      <c r="X11" s="45">
        <f t="shared" si="2"/>
        <v>199.68653811685266</v>
      </c>
    </row>
    <row r="12" spans="1:24" x14ac:dyDescent="0.25">
      <c r="A12">
        <v>9</v>
      </c>
      <c r="B12" s="33" t="s">
        <v>36</v>
      </c>
      <c r="C12" s="41">
        <v>3104</v>
      </c>
      <c r="D12" s="41">
        <v>2271</v>
      </c>
      <c r="E12" s="41">
        <v>2989</v>
      </c>
      <c r="F12" s="41">
        <v>2494</v>
      </c>
      <c r="G12" s="41">
        <v>2491</v>
      </c>
      <c r="H12" s="41">
        <v>2623</v>
      </c>
      <c r="I12" s="41">
        <v>385</v>
      </c>
      <c r="J12" s="41">
        <v>1751</v>
      </c>
      <c r="K12" s="41">
        <f>(K$17-1)*(-1)*9999</f>
        <v>9999</v>
      </c>
      <c r="L12" s="41">
        <v>1275</v>
      </c>
      <c r="Q12" s="33" t="s">
        <v>36</v>
      </c>
      <c r="R12" s="46">
        <f>VLOOKUP($Q12,'Raw Data'!$B$7:$H$21,4,FALSE)</f>
        <v>507429</v>
      </c>
      <c r="S12" s="26">
        <f>VLOOKUP($Q12,'Raw Data'!$B$7:$H$21,7,FALSE)</f>
        <v>110.17529241293707</v>
      </c>
      <c r="T12" s="48">
        <f t="shared" si="3"/>
        <v>1.6530859775915735E-3</v>
      </c>
      <c r="U12" s="36">
        <f t="shared" si="1"/>
        <v>838.82376452331459</v>
      </c>
      <c r="V12" s="45">
        <v>37.4</v>
      </c>
      <c r="W12" s="25">
        <f t="shared" si="0"/>
        <v>0.15583333333333332</v>
      </c>
      <c r="X12" s="45">
        <f t="shared" si="2"/>
        <v>130.7167033048832</v>
      </c>
    </row>
    <row r="13" spans="1:24" x14ac:dyDescent="0.25">
      <c r="A13">
        <v>10</v>
      </c>
      <c r="B13" s="33" t="s">
        <v>39</v>
      </c>
      <c r="C13" s="41">
        <v>3985</v>
      </c>
      <c r="D13" s="41">
        <v>1030</v>
      </c>
      <c r="E13" s="41">
        <v>1782</v>
      </c>
      <c r="F13" s="41">
        <v>3502</v>
      </c>
      <c r="G13" s="41">
        <v>1268</v>
      </c>
      <c r="H13" s="41">
        <v>1418</v>
      </c>
      <c r="I13" s="41">
        <v>1259</v>
      </c>
      <c r="J13" s="41">
        <v>1149</v>
      </c>
      <c r="K13" s="41">
        <v>1275</v>
      </c>
      <c r="L13" s="41">
        <f>(L$17-1)*(-1)*9999</f>
        <v>9999</v>
      </c>
      <c r="Q13" s="33" t="s">
        <v>39</v>
      </c>
      <c r="R13" s="46">
        <f>VLOOKUP($Q13,'Raw Data'!$B$7:$H$21,4,FALSE)</f>
        <v>555870</v>
      </c>
      <c r="S13" s="26">
        <f>VLOOKUP($Q13,'Raw Data'!$B$7:$H$21,7,FALSE)</f>
        <v>107.41593616990801</v>
      </c>
      <c r="T13" s="48">
        <f t="shared" si="3"/>
        <v>1.6530859775915735E-3</v>
      </c>
      <c r="U13" s="36">
        <f t="shared" si="1"/>
        <v>918.90090236382798</v>
      </c>
      <c r="V13" s="45">
        <v>29.5</v>
      </c>
      <c r="W13" s="25">
        <f t="shared" si="0"/>
        <v>0.12291666666666666</v>
      </c>
      <c r="X13" s="45">
        <f t="shared" si="2"/>
        <v>112.94823591555385</v>
      </c>
    </row>
    <row r="14" spans="1:24" x14ac:dyDescent="0.25">
      <c r="X14" s="45">
        <f>SUM(X4:X13)</f>
        <v>1741</v>
      </c>
    </row>
    <row r="15" spans="1:24" x14ac:dyDescent="0.25">
      <c r="B15" s="59" t="s">
        <v>273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24" ht="15.75" thickBot="1" x14ac:dyDescent="0.3">
      <c r="B16" s="33"/>
      <c r="C16" s="33" t="s">
        <v>11</v>
      </c>
      <c r="D16" s="33" t="s">
        <v>12</v>
      </c>
      <c r="E16" s="33" t="s">
        <v>13</v>
      </c>
      <c r="F16" s="33" t="s">
        <v>24</v>
      </c>
      <c r="G16" s="33" t="s">
        <v>31</v>
      </c>
      <c r="H16" s="33" t="s">
        <v>16</v>
      </c>
      <c r="I16" s="33" t="s">
        <v>35</v>
      </c>
      <c r="J16" s="33" t="s">
        <v>18</v>
      </c>
      <c r="K16" s="33" t="s">
        <v>36</v>
      </c>
      <c r="L16" s="33" t="s">
        <v>39</v>
      </c>
      <c r="Q16" s="59" t="s">
        <v>275</v>
      </c>
      <c r="R16" s="59"/>
      <c r="S16" s="59"/>
      <c r="T16" s="59"/>
    </row>
    <row r="17" spans="1:18" ht="15.75" thickBot="1" x14ac:dyDescent="0.3">
      <c r="C17" s="37">
        <v>0</v>
      </c>
      <c r="D17" s="38">
        <v>1</v>
      </c>
      <c r="E17" s="38">
        <v>0</v>
      </c>
      <c r="F17" s="38">
        <v>1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9">
        <v>0</v>
      </c>
      <c r="M17">
        <f>SUM(C17:L17)</f>
        <v>2</v>
      </c>
      <c r="N17" t="s">
        <v>251</v>
      </c>
      <c r="O17">
        <v>2</v>
      </c>
      <c r="Q17" s="27">
        <v>7.6899999999999996E-2</v>
      </c>
      <c r="R17" t="s">
        <v>231</v>
      </c>
    </row>
    <row r="18" spans="1:18" outlineLevel="1" x14ac:dyDescent="0.25">
      <c r="A18" s="33">
        <v>1</v>
      </c>
      <c r="B18" s="33" t="s">
        <v>11</v>
      </c>
      <c r="C18" s="33">
        <f>IF(C17=0,9999,1)</f>
        <v>9999</v>
      </c>
      <c r="D18" s="33">
        <f>C18</f>
        <v>9999</v>
      </c>
      <c r="E18" s="33">
        <f t="shared" ref="E18:L19" si="4">D18</f>
        <v>9999</v>
      </c>
      <c r="F18" s="33">
        <f t="shared" si="4"/>
        <v>9999</v>
      </c>
      <c r="G18" s="33">
        <f t="shared" si="4"/>
        <v>9999</v>
      </c>
      <c r="H18" s="33">
        <f t="shared" si="4"/>
        <v>9999</v>
      </c>
      <c r="I18" s="33">
        <f t="shared" si="4"/>
        <v>9999</v>
      </c>
      <c r="J18" s="33">
        <f t="shared" si="4"/>
        <v>9999</v>
      </c>
      <c r="K18" s="33">
        <f t="shared" si="4"/>
        <v>9999</v>
      </c>
      <c r="L18" s="33">
        <f t="shared" si="4"/>
        <v>9999</v>
      </c>
      <c r="Q18" s="27">
        <v>1.609</v>
      </c>
      <c r="R18" t="s">
        <v>232</v>
      </c>
    </row>
    <row r="19" spans="1:18" outlineLevel="1" x14ac:dyDescent="0.25">
      <c r="A19" s="33">
        <v>2</v>
      </c>
      <c r="B19" s="33" t="s">
        <v>12</v>
      </c>
      <c r="C19" s="33">
        <f>IF(D17=0,9999,1)</f>
        <v>1</v>
      </c>
      <c r="D19" s="23">
        <f>C19</f>
        <v>1</v>
      </c>
      <c r="E19" s="23">
        <f t="shared" si="4"/>
        <v>1</v>
      </c>
      <c r="F19" s="23">
        <f t="shared" si="4"/>
        <v>1</v>
      </c>
      <c r="G19" s="23">
        <f t="shared" si="4"/>
        <v>1</v>
      </c>
      <c r="H19" s="23">
        <f t="shared" si="4"/>
        <v>1</v>
      </c>
      <c r="I19" s="23">
        <f t="shared" si="4"/>
        <v>1</v>
      </c>
      <c r="J19" s="23">
        <f t="shared" si="4"/>
        <v>1</v>
      </c>
      <c r="K19" s="23">
        <f t="shared" si="4"/>
        <v>1</v>
      </c>
      <c r="L19" s="23">
        <f t="shared" si="4"/>
        <v>1</v>
      </c>
      <c r="Q19" s="26">
        <f>Q17*Q18</f>
        <v>0.1237321</v>
      </c>
      <c r="R19" t="s">
        <v>233</v>
      </c>
    </row>
    <row r="20" spans="1:18" outlineLevel="1" x14ac:dyDescent="0.25">
      <c r="A20" s="33">
        <v>3</v>
      </c>
      <c r="B20" s="33" t="s">
        <v>13</v>
      </c>
      <c r="C20" s="33">
        <f>IF(E17=0,9999,1)</f>
        <v>9999</v>
      </c>
      <c r="D20" s="23">
        <f t="shared" ref="D20:L27" si="5">C20</f>
        <v>9999</v>
      </c>
      <c r="E20" s="23">
        <f t="shared" si="5"/>
        <v>9999</v>
      </c>
      <c r="F20" s="23">
        <f t="shared" si="5"/>
        <v>9999</v>
      </c>
      <c r="G20" s="23">
        <f t="shared" si="5"/>
        <v>9999</v>
      </c>
      <c r="H20" s="23">
        <f t="shared" si="5"/>
        <v>9999</v>
      </c>
      <c r="I20" s="23">
        <f t="shared" si="5"/>
        <v>9999</v>
      </c>
      <c r="J20" s="23">
        <f t="shared" si="5"/>
        <v>9999</v>
      </c>
      <c r="K20" s="23">
        <f t="shared" si="5"/>
        <v>9999</v>
      </c>
      <c r="L20" s="23">
        <f t="shared" si="5"/>
        <v>9999</v>
      </c>
      <c r="Q20" s="27">
        <v>180</v>
      </c>
      <c r="R20" t="s">
        <v>235</v>
      </c>
    </row>
    <row r="21" spans="1:18" outlineLevel="1" x14ac:dyDescent="0.25">
      <c r="A21" s="33">
        <v>4</v>
      </c>
      <c r="B21" s="33" t="s">
        <v>24</v>
      </c>
      <c r="C21" s="33">
        <f>IF(F17=0,9999,1)</f>
        <v>1</v>
      </c>
      <c r="D21" s="23">
        <f t="shared" si="5"/>
        <v>1</v>
      </c>
      <c r="E21" s="23">
        <f t="shared" si="5"/>
        <v>1</v>
      </c>
      <c r="F21" s="23">
        <f t="shared" si="5"/>
        <v>1</v>
      </c>
      <c r="G21" s="23">
        <f t="shared" si="5"/>
        <v>1</v>
      </c>
      <c r="H21" s="23">
        <f t="shared" si="5"/>
        <v>1</v>
      </c>
      <c r="I21" s="23">
        <f t="shared" si="5"/>
        <v>1</v>
      </c>
      <c r="J21" s="23">
        <f t="shared" si="5"/>
        <v>1</v>
      </c>
      <c r="K21" s="23">
        <f t="shared" si="5"/>
        <v>1</v>
      </c>
      <c r="L21" s="23">
        <f t="shared" si="5"/>
        <v>1</v>
      </c>
      <c r="Q21" s="27">
        <v>340</v>
      </c>
      <c r="R21" t="s">
        <v>236</v>
      </c>
    </row>
    <row r="22" spans="1:18" outlineLevel="1" x14ac:dyDescent="0.25">
      <c r="A22" s="33">
        <v>5</v>
      </c>
      <c r="B22" s="33" t="s">
        <v>31</v>
      </c>
      <c r="C22" s="33">
        <f>IF(G17=0,9999,1)</f>
        <v>9999</v>
      </c>
      <c r="D22" s="23">
        <f t="shared" si="5"/>
        <v>9999</v>
      </c>
      <c r="E22" s="23">
        <f t="shared" si="5"/>
        <v>9999</v>
      </c>
      <c r="F22" s="23">
        <f t="shared" si="5"/>
        <v>9999</v>
      </c>
      <c r="G22" s="23">
        <f t="shared" si="5"/>
        <v>9999</v>
      </c>
      <c r="H22" s="23">
        <f t="shared" si="5"/>
        <v>9999</v>
      </c>
      <c r="I22" s="23">
        <f t="shared" si="5"/>
        <v>9999</v>
      </c>
      <c r="J22" s="23">
        <f t="shared" si="5"/>
        <v>9999</v>
      </c>
      <c r="K22" s="23">
        <f t="shared" si="5"/>
        <v>9999</v>
      </c>
      <c r="L22" s="23">
        <f t="shared" si="5"/>
        <v>9999</v>
      </c>
      <c r="Q22">
        <f>SUM(Q20:Q21)/1000</f>
        <v>0.52</v>
      </c>
      <c r="R22" t="s">
        <v>237</v>
      </c>
    </row>
    <row r="23" spans="1:18" outlineLevel="1" x14ac:dyDescent="0.25">
      <c r="A23" s="33">
        <v>6</v>
      </c>
      <c r="B23" s="33" t="s">
        <v>16</v>
      </c>
      <c r="C23" s="33">
        <f>IF(H17=0,9999,1)</f>
        <v>9999</v>
      </c>
      <c r="D23" s="23">
        <f t="shared" si="5"/>
        <v>9999</v>
      </c>
      <c r="E23" s="23">
        <f t="shared" si="5"/>
        <v>9999</v>
      </c>
      <c r="F23" s="23">
        <f t="shared" si="5"/>
        <v>9999</v>
      </c>
      <c r="G23" s="23">
        <f t="shared" si="5"/>
        <v>9999</v>
      </c>
      <c r="H23" s="23">
        <f t="shared" si="5"/>
        <v>9999</v>
      </c>
      <c r="I23" s="23">
        <f t="shared" si="5"/>
        <v>9999</v>
      </c>
      <c r="J23" s="23">
        <f t="shared" si="5"/>
        <v>9999</v>
      </c>
      <c r="K23" s="23">
        <f t="shared" si="5"/>
        <v>9999</v>
      </c>
      <c r="L23" s="23">
        <f t="shared" si="5"/>
        <v>9999</v>
      </c>
      <c r="Q23" s="27">
        <v>25608</v>
      </c>
      <c r="R23" t="s">
        <v>234</v>
      </c>
    </row>
    <row r="24" spans="1:18" outlineLevel="1" x14ac:dyDescent="0.25">
      <c r="A24" s="33">
        <v>7</v>
      </c>
      <c r="B24" s="33" t="s">
        <v>35</v>
      </c>
      <c r="C24" s="33">
        <f>IF(I17=0,9999,1)</f>
        <v>9999</v>
      </c>
      <c r="D24" s="23">
        <f t="shared" si="5"/>
        <v>9999</v>
      </c>
      <c r="E24" s="23">
        <f t="shared" si="5"/>
        <v>9999</v>
      </c>
      <c r="F24" s="23">
        <f t="shared" si="5"/>
        <v>9999</v>
      </c>
      <c r="G24" s="23">
        <f t="shared" si="5"/>
        <v>9999</v>
      </c>
      <c r="H24" s="23">
        <f t="shared" si="5"/>
        <v>9999</v>
      </c>
      <c r="I24" s="23">
        <f t="shared" si="5"/>
        <v>9999</v>
      </c>
      <c r="J24" s="23">
        <f t="shared" si="5"/>
        <v>9999</v>
      </c>
      <c r="K24" s="23">
        <f t="shared" si="5"/>
        <v>9999</v>
      </c>
      <c r="L24" s="23">
        <f t="shared" si="5"/>
        <v>9999</v>
      </c>
      <c r="Q24" s="26">
        <f>Q22*Q23/1000</f>
        <v>13.31616</v>
      </c>
      <c r="R24" t="s">
        <v>239</v>
      </c>
    </row>
    <row r="25" spans="1:18" outlineLevel="1" x14ac:dyDescent="0.25">
      <c r="A25" s="33">
        <v>8</v>
      </c>
      <c r="B25" s="33" t="s">
        <v>18</v>
      </c>
      <c r="C25" s="33">
        <f>IF(J17=0,9999,1)</f>
        <v>9999</v>
      </c>
      <c r="D25" s="23">
        <f t="shared" si="5"/>
        <v>9999</v>
      </c>
      <c r="E25" s="23">
        <f t="shared" si="5"/>
        <v>9999</v>
      </c>
      <c r="F25" s="23">
        <f t="shared" si="5"/>
        <v>9999</v>
      </c>
      <c r="G25" s="23">
        <f t="shared" si="5"/>
        <v>9999</v>
      </c>
      <c r="H25" s="23">
        <f t="shared" si="5"/>
        <v>9999</v>
      </c>
      <c r="I25" s="23">
        <f t="shared" si="5"/>
        <v>9999</v>
      </c>
      <c r="J25" s="23">
        <f t="shared" si="5"/>
        <v>9999</v>
      </c>
      <c r="K25" s="23">
        <f t="shared" si="5"/>
        <v>9999</v>
      </c>
      <c r="L25" s="23">
        <f t="shared" si="5"/>
        <v>9999</v>
      </c>
      <c r="Q25" s="26">
        <f>Q19*Q24</f>
        <v>1.647636440736</v>
      </c>
      <c r="R25" t="s">
        <v>238</v>
      </c>
    </row>
    <row r="26" spans="1:18" outlineLevel="1" x14ac:dyDescent="0.25">
      <c r="A26" s="33">
        <v>9</v>
      </c>
      <c r="B26" s="33" t="s">
        <v>36</v>
      </c>
      <c r="C26" s="33">
        <f>IF(K17=0,9999,1)</f>
        <v>9999</v>
      </c>
      <c r="D26" s="23">
        <f t="shared" si="5"/>
        <v>9999</v>
      </c>
      <c r="E26" s="23">
        <f t="shared" si="5"/>
        <v>9999</v>
      </c>
      <c r="F26" s="23">
        <f t="shared" si="5"/>
        <v>9999</v>
      </c>
      <c r="G26" s="23">
        <f t="shared" si="5"/>
        <v>9999</v>
      </c>
      <c r="H26" s="23">
        <f t="shared" si="5"/>
        <v>9999</v>
      </c>
      <c r="I26" s="23">
        <f t="shared" si="5"/>
        <v>9999</v>
      </c>
      <c r="J26" s="23">
        <f t="shared" si="5"/>
        <v>9999</v>
      </c>
      <c r="K26" s="23">
        <f t="shared" si="5"/>
        <v>9999</v>
      </c>
      <c r="L26" s="23">
        <f t="shared" si="5"/>
        <v>9999</v>
      </c>
      <c r="Q26" s="27">
        <v>240</v>
      </c>
      <c r="R26" t="s">
        <v>246</v>
      </c>
    </row>
    <row r="27" spans="1:18" outlineLevel="1" x14ac:dyDescent="0.25">
      <c r="A27" s="33">
        <v>10</v>
      </c>
      <c r="B27" s="33" t="s">
        <v>39</v>
      </c>
      <c r="C27" s="33">
        <f>IF(L17=0,9999,1)</f>
        <v>9999</v>
      </c>
      <c r="D27" s="23">
        <f t="shared" si="5"/>
        <v>9999</v>
      </c>
      <c r="E27" s="23">
        <f t="shared" si="5"/>
        <v>9999</v>
      </c>
      <c r="F27" s="23">
        <f t="shared" si="5"/>
        <v>9999</v>
      </c>
      <c r="G27" s="23">
        <f t="shared" si="5"/>
        <v>9999</v>
      </c>
      <c r="H27" s="23">
        <f t="shared" si="5"/>
        <v>9999</v>
      </c>
      <c r="I27" s="23">
        <f t="shared" si="5"/>
        <v>9999</v>
      </c>
      <c r="J27" s="23">
        <f t="shared" si="5"/>
        <v>9999</v>
      </c>
      <c r="K27" s="23">
        <f t="shared" si="5"/>
        <v>9999</v>
      </c>
      <c r="L27" s="23">
        <f t="shared" si="5"/>
        <v>9999</v>
      </c>
      <c r="Q27" s="24">
        <f>1/Q26</f>
        <v>4.1666666666666666E-3</v>
      </c>
      <c r="R27" t="s">
        <v>247</v>
      </c>
    </row>
    <row r="28" spans="1:18" x14ac:dyDescent="0.25">
      <c r="A28" s="33"/>
      <c r="B28" s="33"/>
      <c r="C28" s="33"/>
      <c r="D28" s="23"/>
      <c r="E28" s="23"/>
      <c r="F28" s="23"/>
      <c r="G28" s="23"/>
      <c r="H28" s="23"/>
      <c r="I28" s="23"/>
      <c r="J28" s="23"/>
      <c r="K28" s="23"/>
      <c r="L28" s="23"/>
      <c r="Q28" s="46">
        <v>5000000</v>
      </c>
      <c r="R28" t="s">
        <v>260</v>
      </c>
    </row>
    <row r="29" spans="1:18" x14ac:dyDescent="0.25">
      <c r="A29" s="33"/>
      <c r="B29" s="33"/>
      <c r="C29" s="33"/>
      <c r="D29" s="23"/>
      <c r="E29" s="23"/>
      <c r="F29" s="23"/>
      <c r="G29" s="23"/>
      <c r="H29" s="23"/>
      <c r="I29" s="23"/>
      <c r="J29" s="23"/>
      <c r="K29" s="23"/>
      <c r="L29" s="23"/>
      <c r="Q29" s="26">
        <f>Q28/Q31</f>
        <v>10.869565217391305</v>
      </c>
      <c r="R29" t="s">
        <v>261</v>
      </c>
    </row>
    <row r="30" spans="1:18" x14ac:dyDescent="0.25">
      <c r="A30" s="33"/>
      <c r="B30" s="59" t="s">
        <v>273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</row>
    <row r="31" spans="1:18" x14ac:dyDescent="0.25">
      <c r="A31" s="33">
        <v>1</v>
      </c>
      <c r="B31" s="33" t="s">
        <v>11</v>
      </c>
      <c r="C31" s="33">
        <f t="shared" ref="C31:L31" si="6">C4*C18</f>
        <v>99980001</v>
      </c>
      <c r="D31" s="33">
        <f t="shared" si="6"/>
        <v>45375462</v>
      </c>
      <c r="E31" s="33">
        <f t="shared" si="6"/>
        <v>49935006</v>
      </c>
      <c r="F31" s="33">
        <f t="shared" si="6"/>
        <v>6129387</v>
      </c>
      <c r="G31" s="33">
        <f t="shared" si="6"/>
        <v>46315368</v>
      </c>
      <c r="H31" s="33">
        <f t="shared" si="6"/>
        <v>46815318</v>
      </c>
      <c r="I31" s="33">
        <f t="shared" si="6"/>
        <v>27867213</v>
      </c>
      <c r="J31" s="33">
        <f t="shared" si="6"/>
        <v>34356564</v>
      </c>
      <c r="K31" s="33">
        <f t="shared" si="6"/>
        <v>31036896</v>
      </c>
      <c r="L31" s="33">
        <f t="shared" si="6"/>
        <v>39846015</v>
      </c>
      <c r="Q31" s="46">
        <v>460000</v>
      </c>
      <c r="R31" t="s">
        <v>253</v>
      </c>
    </row>
    <row r="32" spans="1:18" x14ac:dyDescent="0.25">
      <c r="A32" s="33">
        <v>2</v>
      </c>
      <c r="B32" s="33" t="s">
        <v>12</v>
      </c>
      <c r="C32" s="33">
        <f t="shared" ref="C32:L32" si="7">C5*C19</f>
        <v>4538</v>
      </c>
      <c r="D32" s="33">
        <f t="shared" si="7"/>
        <v>0</v>
      </c>
      <c r="E32" s="33">
        <f t="shared" si="7"/>
        <v>710</v>
      </c>
      <c r="F32" s="33">
        <f t="shared" si="7"/>
        <v>4299</v>
      </c>
      <c r="G32" s="33">
        <f t="shared" si="7"/>
        <v>225</v>
      </c>
      <c r="H32" s="33">
        <f t="shared" si="7"/>
        <v>362</v>
      </c>
      <c r="I32" s="33">
        <f t="shared" si="7"/>
        <v>2139</v>
      </c>
      <c r="J32" s="33">
        <f t="shared" si="7"/>
        <v>1125</v>
      </c>
      <c r="K32" s="33">
        <f t="shared" si="7"/>
        <v>2271</v>
      </c>
      <c r="L32" s="33">
        <f t="shared" si="7"/>
        <v>1030</v>
      </c>
      <c r="Q32">
        <v>3.7854E-3</v>
      </c>
      <c r="R32" t="s">
        <v>254</v>
      </c>
    </row>
    <row r="33" spans="1:18" x14ac:dyDescent="0.25">
      <c r="A33" s="33">
        <v>3</v>
      </c>
      <c r="B33" s="33" t="s">
        <v>13</v>
      </c>
      <c r="C33" s="33">
        <f t="shared" ref="C33:L33" si="8">C6*C20</f>
        <v>49935006</v>
      </c>
      <c r="D33" s="33">
        <f t="shared" si="8"/>
        <v>7099290</v>
      </c>
      <c r="E33" s="33">
        <f t="shared" si="8"/>
        <v>99980001</v>
      </c>
      <c r="F33" s="33">
        <f t="shared" si="8"/>
        <v>48035196</v>
      </c>
      <c r="G33" s="33">
        <f t="shared" si="8"/>
        <v>4969503</v>
      </c>
      <c r="H33" s="33">
        <f t="shared" si="8"/>
        <v>3509649</v>
      </c>
      <c r="I33" s="33">
        <f t="shared" si="8"/>
        <v>28567143</v>
      </c>
      <c r="J33" s="33">
        <f t="shared" si="8"/>
        <v>15798420</v>
      </c>
      <c r="K33" s="33">
        <f t="shared" si="8"/>
        <v>29887011</v>
      </c>
      <c r="L33" s="33">
        <f t="shared" si="8"/>
        <v>17818218</v>
      </c>
      <c r="Q33" s="36">
        <f>Q31*Q32</f>
        <v>1741.2839999999999</v>
      </c>
      <c r="R33" t="s">
        <v>255</v>
      </c>
    </row>
    <row r="34" spans="1:18" x14ac:dyDescent="0.25">
      <c r="A34" s="33">
        <v>4</v>
      </c>
      <c r="B34" s="33" t="s">
        <v>24</v>
      </c>
      <c r="C34" s="33">
        <f t="shared" ref="C34:L34" si="9">C7*C21</f>
        <v>613</v>
      </c>
      <c r="D34" s="33">
        <f t="shared" si="9"/>
        <v>4299</v>
      </c>
      <c r="E34" s="33">
        <f t="shared" si="9"/>
        <v>4804</v>
      </c>
      <c r="F34" s="33">
        <f t="shared" si="9"/>
        <v>0</v>
      </c>
      <c r="G34" s="33">
        <f t="shared" si="9"/>
        <v>4381</v>
      </c>
      <c r="H34" s="33">
        <f t="shared" si="9"/>
        <v>4485</v>
      </c>
      <c r="I34" s="33">
        <f t="shared" si="9"/>
        <v>2316</v>
      </c>
      <c r="J34" s="33">
        <f t="shared" si="9"/>
        <v>3249</v>
      </c>
      <c r="K34" s="33">
        <f t="shared" si="9"/>
        <v>2494</v>
      </c>
      <c r="L34" s="33">
        <f t="shared" si="9"/>
        <v>3502</v>
      </c>
      <c r="Q34" s="46">
        <f>Q33/Q22*1000</f>
        <v>3348623.0769230765</v>
      </c>
      <c r="R34" t="s">
        <v>259</v>
      </c>
    </row>
    <row r="35" spans="1:18" x14ac:dyDescent="0.25">
      <c r="A35" s="33">
        <v>5</v>
      </c>
      <c r="B35" s="33" t="s">
        <v>31</v>
      </c>
      <c r="C35" s="33">
        <f t="shared" ref="C35:L35" si="10">C8*C22</f>
        <v>46315368</v>
      </c>
      <c r="D35" s="33">
        <f t="shared" si="10"/>
        <v>2249775</v>
      </c>
      <c r="E35" s="33">
        <f t="shared" si="10"/>
        <v>4969503</v>
      </c>
      <c r="F35" s="33">
        <f t="shared" si="10"/>
        <v>43805619</v>
      </c>
      <c r="G35" s="33">
        <f t="shared" si="10"/>
        <v>99980001</v>
      </c>
      <c r="H35" s="33">
        <f t="shared" si="10"/>
        <v>1509849</v>
      </c>
      <c r="I35" s="33">
        <f t="shared" si="10"/>
        <v>23587641</v>
      </c>
      <c r="J35" s="33">
        <f t="shared" si="10"/>
        <v>12208779</v>
      </c>
      <c r="K35" s="33">
        <f t="shared" si="10"/>
        <v>24907509</v>
      </c>
      <c r="L35" s="33">
        <f t="shared" si="10"/>
        <v>12678732</v>
      </c>
    </row>
    <row r="36" spans="1:18" x14ac:dyDescent="0.25">
      <c r="A36" s="33">
        <v>6</v>
      </c>
      <c r="B36" s="33" t="s">
        <v>16</v>
      </c>
      <c r="C36" s="33">
        <f t="shared" ref="C36:L36" si="11">C9*C23</f>
        <v>46815318</v>
      </c>
      <c r="D36" s="33">
        <f t="shared" si="11"/>
        <v>3619638</v>
      </c>
      <c r="E36" s="33">
        <f t="shared" si="11"/>
        <v>3509649</v>
      </c>
      <c r="F36" s="33">
        <f t="shared" si="11"/>
        <v>44845515</v>
      </c>
      <c r="G36" s="33">
        <f t="shared" si="11"/>
        <v>1509849</v>
      </c>
      <c r="H36" s="33">
        <f t="shared" si="11"/>
        <v>99980001</v>
      </c>
      <c r="I36" s="33">
        <f t="shared" si="11"/>
        <v>24927507</v>
      </c>
      <c r="J36" s="33">
        <f t="shared" si="11"/>
        <v>12698730</v>
      </c>
      <c r="K36" s="33">
        <f t="shared" si="11"/>
        <v>26227377</v>
      </c>
      <c r="L36" s="33">
        <f t="shared" si="11"/>
        <v>14178582</v>
      </c>
    </row>
    <row r="37" spans="1:18" x14ac:dyDescent="0.25">
      <c r="A37" s="33">
        <v>7</v>
      </c>
      <c r="B37" s="33" t="s">
        <v>35</v>
      </c>
      <c r="C37" s="33">
        <f t="shared" ref="C37:L37" si="12">C10*C24</f>
        <v>27867213</v>
      </c>
      <c r="D37" s="33">
        <f t="shared" si="12"/>
        <v>21387861</v>
      </c>
      <c r="E37" s="33">
        <f t="shared" si="12"/>
        <v>28567143</v>
      </c>
      <c r="F37" s="33">
        <f t="shared" si="12"/>
        <v>23157684</v>
      </c>
      <c r="G37" s="33">
        <f t="shared" si="12"/>
        <v>23587641</v>
      </c>
      <c r="H37" s="33">
        <f t="shared" si="12"/>
        <v>24927507</v>
      </c>
      <c r="I37" s="33">
        <f t="shared" si="12"/>
        <v>99980001</v>
      </c>
      <c r="J37" s="33">
        <f t="shared" si="12"/>
        <v>15558444</v>
      </c>
      <c r="K37" s="33">
        <f t="shared" si="12"/>
        <v>3849615</v>
      </c>
      <c r="L37" s="33">
        <f t="shared" si="12"/>
        <v>12588741</v>
      </c>
    </row>
    <row r="38" spans="1:18" x14ac:dyDescent="0.25">
      <c r="A38" s="33">
        <v>8</v>
      </c>
      <c r="B38" s="33" t="s">
        <v>18</v>
      </c>
      <c r="C38" s="33">
        <f t="shared" ref="C38:L38" si="13">C11*C25</f>
        <v>34356564</v>
      </c>
      <c r="D38" s="33">
        <f t="shared" si="13"/>
        <v>11248875</v>
      </c>
      <c r="E38" s="33">
        <f t="shared" si="13"/>
        <v>15798420</v>
      </c>
      <c r="F38" s="33">
        <f t="shared" si="13"/>
        <v>32486751</v>
      </c>
      <c r="G38" s="33">
        <f t="shared" si="13"/>
        <v>12208779</v>
      </c>
      <c r="H38" s="33">
        <f t="shared" si="13"/>
        <v>12698730</v>
      </c>
      <c r="I38" s="33">
        <f t="shared" si="13"/>
        <v>15558444</v>
      </c>
      <c r="J38" s="33">
        <f t="shared" si="13"/>
        <v>99980001</v>
      </c>
      <c r="K38" s="33">
        <f t="shared" si="13"/>
        <v>17508249</v>
      </c>
      <c r="L38" s="33">
        <f t="shared" si="13"/>
        <v>11488851</v>
      </c>
    </row>
    <row r="39" spans="1:18" x14ac:dyDescent="0.25">
      <c r="A39" s="33">
        <v>9</v>
      </c>
      <c r="B39" s="33" t="s">
        <v>36</v>
      </c>
      <c r="C39" s="33">
        <f t="shared" ref="C39:L39" si="14">C12*C26</f>
        <v>31036896</v>
      </c>
      <c r="D39" s="33">
        <f t="shared" si="14"/>
        <v>22707729</v>
      </c>
      <c r="E39" s="33">
        <f t="shared" si="14"/>
        <v>29887011</v>
      </c>
      <c r="F39" s="33">
        <f t="shared" si="14"/>
        <v>24937506</v>
      </c>
      <c r="G39" s="33">
        <f t="shared" si="14"/>
        <v>24907509</v>
      </c>
      <c r="H39" s="33">
        <f t="shared" si="14"/>
        <v>26227377</v>
      </c>
      <c r="I39" s="33">
        <f t="shared" si="14"/>
        <v>3849615</v>
      </c>
      <c r="J39" s="33">
        <f t="shared" si="14"/>
        <v>17508249</v>
      </c>
      <c r="K39" s="33">
        <f t="shared" si="14"/>
        <v>99980001</v>
      </c>
      <c r="L39" s="33">
        <f t="shared" si="14"/>
        <v>12748725</v>
      </c>
    </row>
    <row r="40" spans="1:18" x14ac:dyDescent="0.25">
      <c r="A40" s="33">
        <v>10</v>
      </c>
      <c r="B40" s="33" t="s">
        <v>39</v>
      </c>
      <c r="C40" s="33">
        <f t="shared" ref="C40:L40" si="15">C13*C27</f>
        <v>39846015</v>
      </c>
      <c r="D40" s="33">
        <f t="shared" si="15"/>
        <v>10298970</v>
      </c>
      <c r="E40" s="33">
        <f t="shared" si="15"/>
        <v>17818218</v>
      </c>
      <c r="F40" s="33">
        <f t="shared" si="15"/>
        <v>35016498</v>
      </c>
      <c r="G40" s="33">
        <f t="shared" si="15"/>
        <v>12678732</v>
      </c>
      <c r="H40" s="33">
        <f t="shared" si="15"/>
        <v>14178582</v>
      </c>
      <c r="I40" s="33">
        <f t="shared" si="15"/>
        <v>12588741</v>
      </c>
      <c r="J40" s="33">
        <f t="shared" si="15"/>
        <v>11488851</v>
      </c>
      <c r="K40" s="33">
        <f t="shared" si="15"/>
        <v>12748725</v>
      </c>
      <c r="L40" s="33">
        <f t="shared" si="15"/>
        <v>99980001</v>
      </c>
    </row>
    <row r="41" spans="1:18" x14ac:dyDescent="0.25">
      <c r="A41" s="33"/>
      <c r="B41" s="33"/>
      <c r="C41" s="33"/>
      <c r="D41" s="23"/>
      <c r="E41" s="23"/>
      <c r="F41" s="23"/>
      <c r="G41" s="23"/>
      <c r="H41" s="23"/>
      <c r="I41" s="23"/>
      <c r="J41" s="23"/>
      <c r="K41" s="23"/>
      <c r="L41" s="23"/>
    </row>
    <row r="42" spans="1:18" x14ac:dyDescent="0.25">
      <c r="A42" s="33"/>
      <c r="B42" s="33" t="s">
        <v>274</v>
      </c>
      <c r="C42" s="33">
        <f>MIN(C31:C40)</f>
        <v>613</v>
      </c>
      <c r="D42" s="33">
        <f t="shared" ref="D42:L42" si="16">MIN(D31:D40)</f>
        <v>0</v>
      </c>
      <c r="E42" s="33">
        <f t="shared" si="16"/>
        <v>710</v>
      </c>
      <c r="F42" s="33">
        <f t="shared" si="16"/>
        <v>0</v>
      </c>
      <c r="G42" s="33">
        <f t="shared" si="16"/>
        <v>225</v>
      </c>
      <c r="H42" s="33">
        <f t="shared" si="16"/>
        <v>362</v>
      </c>
      <c r="I42" s="33">
        <f t="shared" si="16"/>
        <v>2139</v>
      </c>
      <c r="J42" s="33">
        <f t="shared" si="16"/>
        <v>1125</v>
      </c>
      <c r="K42" s="33">
        <f t="shared" si="16"/>
        <v>2271</v>
      </c>
      <c r="L42" s="33">
        <f t="shared" si="16"/>
        <v>1030</v>
      </c>
    </row>
    <row r="43" spans="1:18" x14ac:dyDescent="0.25">
      <c r="B43" s="33"/>
      <c r="C43" s="33"/>
    </row>
    <row r="44" spans="1:18" x14ac:dyDescent="0.25">
      <c r="B44" s="33" t="s">
        <v>249</v>
      </c>
      <c r="C44" s="40">
        <f>X4</f>
        <v>144.46624179078617</v>
      </c>
      <c r="D44" s="40">
        <f>X5</f>
        <v>131.24407079345445</v>
      </c>
      <c r="E44" s="40">
        <f>X6</f>
        <v>129.74698240685325</v>
      </c>
      <c r="F44" s="40">
        <f>X7</f>
        <v>262.8864609186395</v>
      </c>
      <c r="G44" s="40">
        <f>X8</f>
        <v>148.77983189214658</v>
      </c>
      <c r="H44" s="40">
        <f>X9</f>
        <v>324.25604491010165</v>
      </c>
      <c r="I44" s="40">
        <f>X10</f>
        <v>156.26888995072855</v>
      </c>
      <c r="J44" s="40">
        <f>X11</f>
        <v>199.68653811685266</v>
      </c>
      <c r="K44" s="40">
        <f>X12</f>
        <v>130.7167033048832</v>
      </c>
      <c r="L44" s="40">
        <f>X13</f>
        <v>112.94823591555385</v>
      </c>
      <c r="M44" s="26">
        <f>SUM(C44:L44)</f>
        <v>1741</v>
      </c>
      <c r="N44" s="26"/>
      <c r="O44" s="26"/>
      <c r="P44" s="26"/>
    </row>
    <row r="45" spans="1:18" x14ac:dyDescent="0.25">
      <c r="B45" s="33"/>
      <c r="L45" s="33"/>
    </row>
    <row r="46" spans="1:18" ht="15.75" thickBot="1" x14ac:dyDescent="0.3">
      <c r="B46" s="33" t="s">
        <v>252</v>
      </c>
      <c r="C46" s="41">
        <f t="shared" ref="C46:L46" si="17">C42*C44</f>
        <v>88557.806217751917</v>
      </c>
      <c r="D46" s="41">
        <f t="shared" si="17"/>
        <v>0</v>
      </c>
      <c r="E46" s="41">
        <f t="shared" si="17"/>
        <v>92120.357508865811</v>
      </c>
      <c r="F46" s="41">
        <f t="shared" si="17"/>
        <v>0</v>
      </c>
      <c r="G46" s="41">
        <f t="shared" si="17"/>
        <v>33475.462175732981</v>
      </c>
      <c r="H46" s="41">
        <f t="shared" si="17"/>
        <v>117380.6882574568</v>
      </c>
      <c r="I46" s="41">
        <f t="shared" si="17"/>
        <v>334259.15560460836</v>
      </c>
      <c r="J46" s="41">
        <f t="shared" si="17"/>
        <v>224647.35538145923</v>
      </c>
      <c r="K46" s="41">
        <f t="shared" si="17"/>
        <v>296857.63320538972</v>
      </c>
      <c r="L46" s="41">
        <f t="shared" si="17"/>
        <v>116336.68299302047</v>
      </c>
      <c r="M46" s="28"/>
      <c r="N46" s="28"/>
      <c r="O46" s="28"/>
      <c r="P46" s="28"/>
    </row>
    <row r="47" spans="1:18" ht="15.75" thickBot="1" x14ac:dyDescent="0.3">
      <c r="B47" s="60" t="s">
        <v>250</v>
      </c>
      <c r="C47" s="61">
        <f t="shared" ref="C47:L47" si="18">C46*$Q$19</f>
        <v>10957.443334715501</v>
      </c>
      <c r="D47" s="61">
        <f t="shared" si="18"/>
        <v>0</v>
      </c>
      <c r="E47" s="61">
        <f t="shared" si="18"/>
        <v>11398.245287322736</v>
      </c>
      <c r="F47" s="61">
        <f t="shared" si="18"/>
        <v>0</v>
      </c>
      <c r="G47" s="61">
        <f t="shared" si="18"/>
        <v>4141.9892334740107</v>
      </c>
      <c r="H47" s="61">
        <f t="shared" si="18"/>
        <v>14523.75905754047</v>
      </c>
      <c r="I47" s="61">
        <f t="shared" si="18"/>
        <v>41358.587267184957</v>
      </c>
      <c r="J47" s="61">
        <f t="shared" si="18"/>
        <v>27796.08904079425</v>
      </c>
      <c r="K47" s="61">
        <f t="shared" si="18"/>
        <v>36730.818357532604</v>
      </c>
      <c r="L47" s="62">
        <f t="shared" si="18"/>
        <v>14394.582093760708</v>
      </c>
      <c r="M47" s="43">
        <f>SUM(C47:L47)</f>
        <v>161301.51367232524</v>
      </c>
      <c r="N47" s="28"/>
      <c r="O47" s="28"/>
      <c r="P47" s="28"/>
    </row>
    <row r="48" spans="1:18" x14ac:dyDescent="0.25">
      <c r="B48" s="33"/>
    </row>
    <row r="49" spans="2:3" x14ac:dyDescent="0.25">
      <c r="B49" s="33"/>
    </row>
    <row r="50" spans="2:3" x14ac:dyDescent="0.25">
      <c r="B50" s="33"/>
    </row>
    <row r="55" spans="2:3" x14ac:dyDescent="0.25">
      <c r="C55" s="3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5"/>
  <sheetViews>
    <sheetView topLeftCell="A14" zoomScale="70" zoomScaleNormal="70" workbookViewId="0">
      <selection activeCell="Q41" sqref="Q41"/>
    </sheetView>
  </sheetViews>
  <sheetFormatPr defaultRowHeight="15" outlineLevelRow="1" x14ac:dyDescent="0.25"/>
  <cols>
    <col min="1" max="1" width="3" bestFit="1" customWidth="1"/>
    <col min="2" max="2" width="35.28515625" bestFit="1" customWidth="1"/>
    <col min="3" max="12" width="12.7109375" customWidth="1"/>
    <col min="13" max="13" width="13.85546875" bestFit="1" customWidth="1"/>
    <col min="14" max="16" width="4.7109375" customWidth="1"/>
    <col min="17" max="17" width="23.42578125" bestFit="1" customWidth="1"/>
    <col min="18" max="24" width="15.42578125" customWidth="1"/>
    <col min="26" max="26" width="15.42578125" bestFit="1" customWidth="1"/>
  </cols>
  <sheetData>
    <row r="2" spans="1:24" x14ac:dyDescent="0.25">
      <c r="B2" s="59" t="s">
        <v>272</v>
      </c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24" x14ac:dyDescent="0.25">
      <c r="B3" s="33"/>
      <c r="C3" s="33" t="s">
        <v>11</v>
      </c>
      <c r="D3" s="33" t="s">
        <v>12</v>
      </c>
      <c r="E3" s="33" t="s">
        <v>13</v>
      </c>
      <c r="F3" s="33" t="s">
        <v>24</v>
      </c>
      <c r="G3" s="33" t="s">
        <v>31</v>
      </c>
      <c r="H3" s="33" t="s">
        <v>16</v>
      </c>
      <c r="I3" s="33" t="s">
        <v>35</v>
      </c>
      <c r="J3" s="33" t="s">
        <v>18</v>
      </c>
      <c r="K3" s="33" t="s">
        <v>36</v>
      </c>
      <c r="L3" s="33" t="s">
        <v>39</v>
      </c>
      <c r="Q3" s="59"/>
      <c r="R3" s="59" t="s">
        <v>240</v>
      </c>
      <c r="S3" s="59" t="s">
        <v>241</v>
      </c>
      <c r="T3" s="59" t="s">
        <v>242</v>
      </c>
      <c r="U3" s="59" t="s">
        <v>243</v>
      </c>
      <c r="V3" s="59" t="s">
        <v>244</v>
      </c>
      <c r="W3" s="59" t="s">
        <v>245</v>
      </c>
      <c r="X3" s="59" t="s">
        <v>248</v>
      </c>
    </row>
    <row r="4" spans="1:24" x14ac:dyDescent="0.25">
      <c r="A4">
        <v>1</v>
      </c>
      <c r="B4" s="33" t="s">
        <v>11</v>
      </c>
      <c r="C4" s="41">
        <f>(C$17-1)*(-1)*9999</f>
        <v>0</v>
      </c>
      <c r="D4" s="41">
        <v>4538</v>
      </c>
      <c r="E4" s="41">
        <v>4994</v>
      </c>
      <c r="F4" s="41">
        <v>613</v>
      </c>
      <c r="G4" s="41">
        <v>4632</v>
      </c>
      <c r="H4" s="41">
        <v>4682</v>
      </c>
      <c r="I4" s="41">
        <v>2787</v>
      </c>
      <c r="J4" s="41">
        <v>3436</v>
      </c>
      <c r="K4" s="41">
        <v>3104</v>
      </c>
      <c r="L4" s="41">
        <v>3985</v>
      </c>
      <c r="Q4" s="33" t="s">
        <v>11</v>
      </c>
      <c r="R4" s="46">
        <f>VLOOKUP($Q4,'Raw Data'!$B$7:$H$21,4,FALSE)</f>
        <v>806694</v>
      </c>
      <c r="S4" s="26">
        <f>VLOOKUP($Q4,'Raw Data'!$B$7:$H$21,7,FALSE)</f>
        <v>146.38997847942511</v>
      </c>
      <c r="T4" s="47">
        <v>1.6530859775915735E-3</v>
      </c>
      <c r="U4" s="36">
        <f>T4*R4</f>
        <v>1333.5345396072569</v>
      </c>
      <c r="V4" s="45">
        <v>26</v>
      </c>
      <c r="W4" s="25">
        <f t="shared" ref="W4:W13" si="0">V4*$Q$27</f>
        <v>0.10833333333333334</v>
      </c>
      <c r="X4" s="45">
        <f>W4*U4</f>
        <v>144.46624179078617</v>
      </c>
    </row>
    <row r="5" spans="1:24" x14ac:dyDescent="0.25">
      <c r="A5">
        <v>2</v>
      </c>
      <c r="B5" s="33" t="s">
        <v>12</v>
      </c>
      <c r="C5" s="41">
        <v>4538</v>
      </c>
      <c r="D5" s="41">
        <f>(D$17-1)*(-1)*9999</f>
        <v>9999</v>
      </c>
      <c r="E5" s="41">
        <v>710</v>
      </c>
      <c r="F5" s="41">
        <v>4299</v>
      </c>
      <c r="G5" s="41">
        <v>225</v>
      </c>
      <c r="H5" s="41">
        <v>362</v>
      </c>
      <c r="I5" s="41">
        <v>2139</v>
      </c>
      <c r="J5" s="41">
        <v>1125</v>
      </c>
      <c r="K5" s="41">
        <v>2271</v>
      </c>
      <c r="L5" s="41">
        <v>1030</v>
      </c>
      <c r="Q5" s="33" t="s">
        <v>12</v>
      </c>
      <c r="R5" s="46">
        <f>VLOOKUP($Q5,'Raw Data'!$B$7:$H$21,4,FALSE)</f>
        <v>730054</v>
      </c>
      <c r="S5" s="26">
        <f>VLOOKUP($Q5,'Raw Data'!$B$7:$H$21,7,FALSE)</f>
        <v>144.32964381399665</v>
      </c>
      <c r="T5" s="48">
        <f>$T$4</f>
        <v>1.6530859775915735E-3</v>
      </c>
      <c r="U5" s="36">
        <f t="shared" ref="U5:U13" si="1">T5*R5</f>
        <v>1206.8420302846387</v>
      </c>
      <c r="V5" s="45">
        <v>26.1</v>
      </c>
      <c r="W5" s="25">
        <f t="shared" si="0"/>
        <v>0.10875</v>
      </c>
      <c r="X5" s="45">
        <f t="shared" ref="X5:X13" si="2">W5*U5</f>
        <v>131.24407079345445</v>
      </c>
    </row>
    <row r="6" spans="1:24" x14ac:dyDescent="0.25">
      <c r="A6">
        <v>3</v>
      </c>
      <c r="B6" s="33" t="s">
        <v>13</v>
      </c>
      <c r="C6" s="41">
        <v>4994</v>
      </c>
      <c r="D6" s="41">
        <v>710</v>
      </c>
      <c r="E6" s="41">
        <f>(E$17-1)*(-1)*9999</f>
        <v>9999</v>
      </c>
      <c r="F6" s="41">
        <v>4804</v>
      </c>
      <c r="G6" s="41">
        <v>497</v>
      </c>
      <c r="H6" s="41">
        <v>351</v>
      </c>
      <c r="I6" s="41">
        <v>2857</v>
      </c>
      <c r="J6" s="41">
        <v>1580</v>
      </c>
      <c r="K6" s="41">
        <v>2989</v>
      </c>
      <c r="L6" s="41">
        <v>1782</v>
      </c>
      <c r="Q6" s="33" t="s">
        <v>13</v>
      </c>
      <c r="R6" s="46">
        <f>VLOOKUP($Q6,'Raw Data'!$B$7:$H$21,4,FALSE)</f>
        <v>677592</v>
      </c>
      <c r="S6" s="26">
        <f>VLOOKUP($Q6,'Raw Data'!$B$7:$H$21,7,FALSE)</f>
        <v>129.68180377511879</v>
      </c>
      <c r="T6" s="48">
        <f t="shared" ref="T6:T13" si="3">$T$4</f>
        <v>1.6530859775915735E-3</v>
      </c>
      <c r="U6" s="36">
        <f t="shared" si="1"/>
        <v>1120.1178337282295</v>
      </c>
      <c r="V6" s="45">
        <v>27.8</v>
      </c>
      <c r="W6" s="25">
        <f t="shared" si="0"/>
        <v>0.11583333333333333</v>
      </c>
      <c r="X6" s="45">
        <f t="shared" si="2"/>
        <v>129.74698240685325</v>
      </c>
    </row>
    <row r="7" spans="1:24" x14ac:dyDescent="0.25">
      <c r="A7">
        <v>4</v>
      </c>
      <c r="B7" s="33" t="s">
        <v>24</v>
      </c>
      <c r="C7" s="41">
        <v>613</v>
      </c>
      <c r="D7" s="41">
        <v>4299</v>
      </c>
      <c r="E7" s="41">
        <v>4804</v>
      </c>
      <c r="F7" s="41">
        <f>(F$17-1)*(-1)*9999</f>
        <v>9999</v>
      </c>
      <c r="G7" s="41">
        <v>4381</v>
      </c>
      <c r="H7" s="41">
        <v>4485</v>
      </c>
      <c r="I7" s="41">
        <v>2316</v>
      </c>
      <c r="J7" s="41">
        <v>3249</v>
      </c>
      <c r="K7" s="41">
        <v>2494</v>
      </c>
      <c r="L7" s="41">
        <v>3502</v>
      </c>
      <c r="Q7" s="33" t="s">
        <v>24</v>
      </c>
      <c r="R7" s="46">
        <f>VLOOKUP($Q7,'Raw Data'!$B$7:$H$21,4,FALSE)</f>
        <v>1467948</v>
      </c>
      <c r="S7" s="26">
        <f>VLOOKUP($Q7,'Raw Data'!$B$7:$H$21,7,FALSE)</f>
        <v>119.04412650113896</v>
      </c>
      <c r="T7" s="48">
        <f t="shared" si="3"/>
        <v>1.6530859775915735E-3</v>
      </c>
      <c r="U7" s="36">
        <f t="shared" si="1"/>
        <v>2426.6442546335952</v>
      </c>
      <c r="V7" s="45">
        <v>26</v>
      </c>
      <c r="W7" s="25">
        <f t="shared" si="0"/>
        <v>0.10833333333333334</v>
      </c>
      <c r="X7" s="45">
        <f t="shared" si="2"/>
        <v>262.8864609186395</v>
      </c>
    </row>
    <row r="8" spans="1:24" x14ac:dyDescent="0.25">
      <c r="A8">
        <v>5</v>
      </c>
      <c r="B8" s="33" t="s">
        <v>31</v>
      </c>
      <c r="C8" s="41">
        <v>4632</v>
      </c>
      <c r="D8" s="41">
        <v>225</v>
      </c>
      <c r="E8" s="41">
        <v>497</v>
      </c>
      <c r="F8" s="41">
        <v>4381</v>
      </c>
      <c r="G8" s="41">
        <f>(G$17-1)*(-1)*9999</f>
        <v>0</v>
      </c>
      <c r="H8" s="41">
        <v>151</v>
      </c>
      <c r="I8" s="41">
        <v>2359</v>
      </c>
      <c r="J8" s="41">
        <v>1221</v>
      </c>
      <c r="K8" s="41">
        <v>2491</v>
      </c>
      <c r="L8" s="41">
        <v>1268</v>
      </c>
      <c r="Q8" s="33" t="s">
        <v>31</v>
      </c>
      <c r="R8" s="46">
        <f>VLOOKUP($Q8,'Raw Data'!$B$7:$H$21,4,FALSE)</f>
        <v>729740</v>
      </c>
      <c r="S8" s="26">
        <f>VLOOKUP($Q8,'Raw Data'!$B$7:$H$21,7,FALSE)</f>
        <v>113.57020127163526</v>
      </c>
      <c r="T8" s="48">
        <f t="shared" si="3"/>
        <v>1.6530859775915735E-3</v>
      </c>
      <c r="U8" s="36">
        <f t="shared" si="1"/>
        <v>1206.3229612876748</v>
      </c>
      <c r="V8" s="45">
        <v>29.6</v>
      </c>
      <c r="W8" s="25">
        <f t="shared" si="0"/>
        <v>0.12333333333333334</v>
      </c>
      <c r="X8" s="45">
        <f t="shared" si="2"/>
        <v>148.77983189214658</v>
      </c>
    </row>
    <row r="9" spans="1:24" x14ac:dyDescent="0.25">
      <c r="A9">
        <v>6</v>
      </c>
      <c r="B9" s="33" t="s">
        <v>16</v>
      </c>
      <c r="C9" s="41">
        <v>4682</v>
      </c>
      <c r="D9" s="41">
        <v>362</v>
      </c>
      <c r="E9" s="41">
        <v>351</v>
      </c>
      <c r="F9" s="41">
        <v>4485</v>
      </c>
      <c r="G9" s="41">
        <v>151</v>
      </c>
      <c r="H9" s="41">
        <f>(H$17-1)*(-1)*9999</f>
        <v>9999</v>
      </c>
      <c r="I9" s="41">
        <v>2493</v>
      </c>
      <c r="J9" s="41">
        <v>1270</v>
      </c>
      <c r="K9" s="41">
        <v>2623</v>
      </c>
      <c r="L9" s="41">
        <v>1418</v>
      </c>
      <c r="Q9" s="33" t="s">
        <v>16</v>
      </c>
      <c r="R9" s="46">
        <f>VLOOKUP($Q9,'Raw Data'!$B$7:$H$21,4,FALSE)</f>
        <v>2046803</v>
      </c>
      <c r="S9" s="26">
        <f>VLOOKUP($Q9,'Raw Data'!$B$7:$H$21,7,FALSE)</f>
        <v>125.41730370206136</v>
      </c>
      <c r="T9" s="48">
        <f t="shared" si="3"/>
        <v>1.6530859775915735E-3</v>
      </c>
      <c r="U9" s="36">
        <f t="shared" si="1"/>
        <v>3383.5413381923654</v>
      </c>
      <c r="V9" s="45">
        <v>23</v>
      </c>
      <c r="W9" s="25">
        <f t="shared" si="0"/>
        <v>9.5833333333333326E-2</v>
      </c>
      <c r="X9" s="45">
        <f t="shared" si="2"/>
        <v>324.25604491010165</v>
      </c>
    </row>
    <row r="10" spans="1:24" x14ac:dyDescent="0.25">
      <c r="A10">
        <v>7</v>
      </c>
      <c r="B10" s="33" t="s">
        <v>35</v>
      </c>
      <c r="C10" s="41">
        <v>2787</v>
      </c>
      <c r="D10" s="41">
        <v>2139</v>
      </c>
      <c r="E10" s="41">
        <v>2857</v>
      </c>
      <c r="F10" s="41">
        <v>2316</v>
      </c>
      <c r="G10" s="41">
        <v>2359</v>
      </c>
      <c r="H10" s="41">
        <v>2493</v>
      </c>
      <c r="I10" s="41">
        <f>(I$17-1)*(-1)*9999</f>
        <v>0</v>
      </c>
      <c r="J10" s="41">
        <v>1556</v>
      </c>
      <c r="K10" s="41">
        <v>385</v>
      </c>
      <c r="L10" s="41">
        <v>1259</v>
      </c>
      <c r="Q10" s="33" t="s">
        <v>35</v>
      </c>
      <c r="R10" s="46">
        <f>VLOOKUP($Q10,'Raw Data'!$B$7:$H$21,4,FALSE)</f>
        <v>606620</v>
      </c>
      <c r="S10" s="26">
        <f>VLOOKUP($Q10,'Raw Data'!$B$7:$H$21,7,FALSE)</f>
        <v>110.20285858091458</v>
      </c>
      <c r="T10" s="48">
        <f t="shared" si="3"/>
        <v>1.6530859775915735E-3</v>
      </c>
      <c r="U10" s="36">
        <f t="shared" si="1"/>
        <v>1002.7950157266004</v>
      </c>
      <c r="V10" s="45">
        <v>37.4</v>
      </c>
      <c r="W10" s="25">
        <f t="shared" si="0"/>
        <v>0.15583333333333332</v>
      </c>
      <c r="X10" s="45">
        <f t="shared" si="2"/>
        <v>156.26888995072855</v>
      </c>
    </row>
    <row r="11" spans="1:24" x14ac:dyDescent="0.25">
      <c r="A11">
        <v>8</v>
      </c>
      <c r="B11" s="33" t="s">
        <v>18</v>
      </c>
      <c r="C11" s="41">
        <v>3436</v>
      </c>
      <c r="D11" s="41">
        <v>1125</v>
      </c>
      <c r="E11" s="41">
        <v>1580</v>
      </c>
      <c r="F11" s="41">
        <v>3249</v>
      </c>
      <c r="G11" s="41">
        <v>1221</v>
      </c>
      <c r="H11" s="41">
        <v>1270</v>
      </c>
      <c r="I11" s="41">
        <v>1556</v>
      </c>
      <c r="J11" s="41">
        <f>(J$17-1)*(-1)*9999</f>
        <v>9999</v>
      </c>
      <c r="K11" s="41">
        <v>1751</v>
      </c>
      <c r="L11" s="41">
        <v>1149</v>
      </c>
      <c r="Q11" s="33" t="s">
        <v>18</v>
      </c>
      <c r="R11" s="46">
        <f>VLOOKUP($Q11,'Raw Data'!$B$7:$H$21,4,FALSE)</f>
        <v>926233</v>
      </c>
      <c r="S11" s="26">
        <f>VLOOKUP($Q11,'Raw Data'!$B$7:$H$21,7,FALSE)</f>
        <v>122.19501139950866</v>
      </c>
      <c r="T11" s="48">
        <f t="shared" si="3"/>
        <v>1.6530859775915735E-3</v>
      </c>
      <c r="U11" s="36">
        <f t="shared" si="1"/>
        <v>1531.142784282576</v>
      </c>
      <c r="V11" s="45">
        <v>31.3</v>
      </c>
      <c r="W11" s="25">
        <f t="shared" si="0"/>
        <v>0.13041666666666668</v>
      </c>
      <c r="X11" s="45">
        <f t="shared" si="2"/>
        <v>199.68653811685266</v>
      </c>
    </row>
    <row r="12" spans="1:24" x14ac:dyDescent="0.25">
      <c r="A12">
        <v>9</v>
      </c>
      <c r="B12" s="33" t="s">
        <v>36</v>
      </c>
      <c r="C12" s="41">
        <v>3104</v>
      </c>
      <c r="D12" s="41">
        <v>2271</v>
      </c>
      <c r="E12" s="41">
        <v>2989</v>
      </c>
      <c r="F12" s="41">
        <v>2494</v>
      </c>
      <c r="G12" s="41">
        <v>2491</v>
      </c>
      <c r="H12" s="41">
        <v>2623</v>
      </c>
      <c r="I12" s="41">
        <v>385</v>
      </c>
      <c r="J12" s="41">
        <v>1751</v>
      </c>
      <c r="K12" s="41">
        <f>(K$17-1)*(-1)*9999</f>
        <v>9999</v>
      </c>
      <c r="L12" s="41">
        <v>1275</v>
      </c>
      <c r="Q12" s="33" t="s">
        <v>36</v>
      </c>
      <c r="R12" s="46">
        <f>VLOOKUP($Q12,'Raw Data'!$B$7:$H$21,4,FALSE)</f>
        <v>507429</v>
      </c>
      <c r="S12" s="26">
        <f>VLOOKUP($Q12,'Raw Data'!$B$7:$H$21,7,FALSE)</f>
        <v>110.17529241293707</v>
      </c>
      <c r="T12" s="48">
        <f t="shared" si="3"/>
        <v>1.6530859775915735E-3</v>
      </c>
      <c r="U12" s="36">
        <f t="shared" si="1"/>
        <v>838.82376452331459</v>
      </c>
      <c r="V12" s="45">
        <v>37.4</v>
      </c>
      <c r="W12" s="25">
        <f t="shared" si="0"/>
        <v>0.15583333333333332</v>
      </c>
      <c r="X12" s="45">
        <f t="shared" si="2"/>
        <v>130.7167033048832</v>
      </c>
    </row>
    <row r="13" spans="1:24" x14ac:dyDescent="0.25">
      <c r="A13">
        <v>10</v>
      </c>
      <c r="B13" s="33" t="s">
        <v>39</v>
      </c>
      <c r="C13" s="41">
        <v>3985</v>
      </c>
      <c r="D13" s="41">
        <v>1030</v>
      </c>
      <c r="E13" s="41">
        <v>1782</v>
      </c>
      <c r="F13" s="41">
        <v>3502</v>
      </c>
      <c r="G13" s="41">
        <v>1268</v>
      </c>
      <c r="H13" s="41">
        <v>1418</v>
      </c>
      <c r="I13" s="41">
        <v>1259</v>
      </c>
      <c r="J13" s="41">
        <v>1149</v>
      </c>
      <c r="K13" s="41">
        <v>1275</v>
      </c>
      <c r="L13" s="41">
        <f>(L$17-1)*(-1)*9999</f>
        <v>9999</v>
      </c>
      <c r="Q13" s="33" t="s">
        <v>39</v>
      </c>
      <c r="R13" s="46">
        <f>VLOOKUP($Q13,'Raw Data'!$B$7:$H$21,4,FALSE)</f>
        <v>555870</v>
      </c>
      <c r="S13" s="26">
        <f>VLOOKUP($Q13,'Raw Data'!$B$7:$H$21,7,FALSE)</f>
        <v>107.41593616990801</v>
      </c>
      <c r="T13" s="48">
        <f t="shared" si="3"/>
        <v>1.6530859775915735E-3</v>
      </c>
      <c r="U13" s="36">
        <f t="shared" si="1"/>
        <v>918.90090236382798</v>
      </c>
      <c r="V13" s="45">
        <v>29.5</v>
      </c>
      <c r="W13" s="25">
        <f t="shared" si="0"/>
        <v>0.12291666666666666</v>
      </c>
      <c r="X13" s="45">
        <f t="shared" si="2"/>
        <v>112.94823591555385</v>
      </c>
    </row>
    <row r="14" spans="1:24" x14ac:dyDescent="0.25">
      <c r="X14" s="45">
        <f>SUM(X4:X13)</f>
        <v>1741</v>
      </c>
    </row>
    <row r="15" spans="1:24" x14ac:dyDescent="0.25">
      <c r="B15" s="59" t="s">
        <v>273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24" ht="15.75" thickBot="1" x14ac:dyDescent="0.3">
      <c r="B16" s="33"/>
      <c r="C16" s="33" t="s">
        <v>11</v>
      </c>
      <c r="D16" s="33" t="s">
        <v>12</v>
      </c>
      <c r="E16" s="33" t="s">
        <v>13</v>
      </c>
      <c r="F16" s="33" t="s">
        <v>24</v>
      </c>
      <c r="G16" s="33" t="s">
        <v>31</v>
      </c>
      <c r="H16" s="33" t="s">
        <v>16</v>
      </c>
      <c r="I16" s="33" t="s">
        <v>35</v>
      </c>
      <c r="J16" s="33" t="s">
        <v>18</v>
      </c>
      <c r="K16" s="33" t="s">
        <v>36</v>
      </c>
      <c r="L16" s="33" t="s">
        <v>39</v>
      </c>
      <c r="Q16" s="59" t="s">
        <v>275</v>
      </c>
      <c r="R16" s="59"/>
      <c r="S16" s="59"/>
      <c r="T16" s="59"/>
    </row>
    <row r="17" spans="1:18" ht="15.75" thickBot="1" x14ac:dyDescent="0.3">
      <c r="C17" s="37">
        <v>1</v>
      </c>
      <c r="D17" s="38">
        <v>0</v>
      </c>
      <c r="E17" s="38">
        <v>0</v>
      </c>
      <c r="F17" s="38">
        <v>0</v>
      </c>
      <c r="G17" s="38">
        <v>1</v>
      </c>
      <c r="H17" s="38">
        <v>0</v>
      </c>
      <c r="I17" s="38">
        <v>1</v>
      </c>
      <c r="J17" s="38">
        <v>0</v>
      </c>
      <c r="K17" s="38">
        <v>0</v>
      </c>
      <c r="L17" s="39">
        <v>0</v>
      </c>
      <c r="M17">
        <f>SUM(C17:L17)</f>
        <v>3</v>
      </c>
      <c r="N17" t="s">
        <v>251</v>
      </c>
      <c r="O17">
        <v>3</v>
      </c>
      <c r="Q17" s="27">
        <v>7.6899999999999996E-2</v>
      </c>
      <c r="R17" t="s">
        <v>231</v>
      </c>
    </row>
    <row r="18" spans="1:18" outlineLevel="1" x14ac:dyDescent="0.25">
      <c r="A18" s="33">
        <v>1</v>
      </c>
      <c r="B18" s="33" t="s">
        <v>11</v>
      </c>
      <c r="C18" s="33">
        <f>IF(C17=0,9999,1)</f>
        <v>1</v>
      </c>
      <c r="D18" s="33">
        <f>C18</f>
        <v>1</v>
      </c>
      <c r="E18" s="33">
        <f t="shared" ref="E18:L19" si="4">D18</f>
        <v>1</v>
      </c>
      <c r="F18" s="33">
        <f t="shared" si="4"/>
        <v>1</v>
      </c>
      <c r="G18" s="33">
        <f t="shared" si="4"/>
        <v>1</v>
      </c>
      <c r="H18" s="33">
        <f t="shared" si="4"/>
        <v>1</v>
      </c>
      <c r="I18" s="33">
        <f t="shared" si="4"/>
        <v>1</v>
      </c>
      <c r="J18" s="33">
        <f t="shared" si="4"/>
        <v>1</v>
      </c>
      <c r="K18" s="33">
        <f t="shared" si="4"/>
        <v>1</v>
      </c>
      <c r="L18" s="33">
        <f t="shared" si="4"/>
        <v>1</v>
      </c>
      <c r="Q18" s="27">
        <v>1.609</v>
      </c>
      <c r="R18" t="s">
        <v>232</v>
      </c>
    </row>
    <row r="19" spans="1:18" outlineLevel="1" x14ac:dyDescent="0.25">
      <c r="A19" s="33">
        <v>2</v>
      </c>
      <c r="B19" s="33" t="s">
        <v>12</v>
      </c>
      <c r="C19" s="33">
        <f>IF(D17=0,9999,1)</f>
        <v>9999</v>
      </c>
      <c r="D19" s="23">
        <f>C19</f>
        <v>9999</v>
      </c>
      <c r="E19" s="23">
        <f t="shared" si="4"/>
        <v>9999</v>
      </c>
      <c r="F19" s="23">
        <f t="shared" si="4"/>
        <v>9999</v>
      </c>
      <c r="G19" s="23">
        <f t="shared" si="4"/>
        <v>9999</v>
      </c>
      <c r="H19" s="23">
        <f t="shared" si="4"/>
        <v>9999</v>
      </c>
      <c r="I19" s="23">
        <f t="shared" si="4"/>
        <v>9999</v>
      </c>
      <c r="J19" s="23">
        <f t="shared" si="4"/>
        <v>9999</v>
      </c>
      <c r="K19" s="23">
        <f t="shared" si="4"/>
        <v>9999</v>
      </c>
      <c r="L19" s="23">
        <f t="shared" si="4"/>
        <v>9999</v>
      </c>
      <c r="Q19" s="26">
        <f>Q17*Q18</f>
        <v>0.1237321</v>
      </c>
      <c r="R19" t="s">
        <v>233</v>
      </c>
    </row>
    <row r="20" spans="1:18" outlineLevel="1" x14ac:dyDescent="0.25">
      <c r="A20" s="33">
        <v>3</v>
      </c>
      <c r="B20" s="33" t="s">
        <v>13</v>
      </c>
      <c r="C20" s="33">
        <f>IF(E17=0,9999,1)</f>
        <v>9999</v>
      </c>
      <c r="D20" s="23">
        <f t="shared" ref="D20:L27" si="5">C20</f>
        <v>9999</v>
      </c>
      <c r="E20" s="23">
        <f t="shared" si="5"/>
        <v>9999</v>
      </c>
      <c r="F20" s="23">
        <f t="shared" si="5"/>
        <v>9999</v>
      </c>
      <c r="G20" s="23">
        <f t="shared" si="5"/>
        <v>9999</v>
      </c>
      <c r="H20" s="23">
        <f t="shared" si="5"/>
        <v>9999</v>
      </c>
      <c r="I20" s="23">
        <f t="shared" si="5"/>
        <v>9999</v>
      </c>
      <c r="J20" s="23">
        <f t="shared" si="5"/>
        <v>9999</v>
      </c>
      <c r="K20" s="23">
        <f t="shared" si="5"/>
        <v>9999</v>
      </c>
      <c r="L20" s="23">
        <f t="shared" si="5"/>
        <v>9999</v>
      </c>
      <c r="Q20" s="27">
        <v>180</v>
      </c>
      <c r="R20" t="s">
        <v>235</v>
      </c>
    </row>
    <row r="21" spans="1:18" outlineLevel="1" x14ac:dyDescent="0.25">
      <c r="A21" s="33">
        <v>4</v>
      </c>
      <c r="B21" s="33" t="s">
        <v>24</v>
      </c>
      <c r="C21" s="33">
        <f>IF(F17=0,9999,1)</f>
        <v>9999</v>
      </c>
      <c r="D21" s="23">
        <f t="shared" si="5"/>
        <v>9999</v>
      </c>
      <c r="E21" s="23">
        <f t="shared" si="5"/>
        <v>9999</v>
      </c>
      <c r="F21" s="23">
        <f t="shared" si="5"/>
        <v>9999</v>
      </c>
      <c r="G21" s="23">
        <f t="shared" si="5"/>
        <v>9999</v>
      </c>
      <c r="H21" s="23">
        <f t="shared" si="5"/>
        <v>9999</v>
      </c>
      <c r="I21" s="23">
        <f t="shared" si="5"/>
        <v>9999</v>
      </c>
      <c r="J21" s="23">
        <f t="shared" si="5"/>
        <v>9999</v>
      </c>
      <c r="K21" s="23">
        <f t="shared" si="5"/>
        <v>9999</v>
      </c>
      <c r="L21" s="23">
        <f t="shared" si="5"/>
        <v>9999</v>
      </c>
      <c r="Q21" s="27">
        <v>340</v>
      </c>
      <c r="R21" t="s">
        <v>236</v>
      </c>
    </row>
    <row r="22" spans="1:18" outlineLevel="1" x14ac:dyDescent="0.25">
      <c r="A22" s="33">
        <v>5</v>
      </c>
      <c r="B22" s="33" t="s">
        <v>31</v>
      </c>
      <c r="C22" s="33">
        <f>IF(G17=0,9999,1)</f>
        <v>1</v>
      </c>
      <c r="D22" s="23">
        <f t="shared" si="5"/>
        <v>1</v>
      </c>
      <c r="E22" s="23">
        <f t="shared" si="5"/>
        <v>1</v>
      </c>
      <c r="F22" s="23">
        <f t="shared" si="5"/>
        <v>1</v>
      </c>
      <c r="G22" s="23">
        <f t="shared" si="5"/>
        <v>1</v>
      </c>
      <c r="H22" s="23">
        <f t="shared" si="5"/>
        <v>1</v>
      </c>
      <c r="I22" s="23">
        <f t="shared" si="5"/>
        <v>1</v>
      </c>
      <c r="J22" s="23">
        <f t="shared" si="5"/>
        <v>1</v>
      </c>
      <c r="K22" s="23">
        <f t="shared" si="5"/>
        <v>1</v>
      </c>
      <c r="L22" s="23">
        <f t="shared" si="5"/>
        <v>1</v>
      </c>
      <c r="Q22">
        <f>SUM(Q20:Q21)/1000</f>
        <v>0.52</v>
      </c>
      <c r="R22" t="s">
        <v>237</v>
      </c>
    </row>
    <row r="23" spans="1:18" outlineLevel="1" x14ac:dyDescent="0.25">
      <c r="A23" s="33">
        <v>6</v>
      </c>
      <c r="B23" s="33" t="s">
        <v>16</v>
      </c>
      <c r="C23" s="33">
        <f>IF(H17=0,9999,1)</f>
        <v>9999</v>
      </c>
      <c r="D23" s="23">
        <f t="shared" si="5"/>
        <v>9999</v>
      </c>
      <c r="E23" s="23">
        <f t="shared" si="5"/>
        <v>9999</v>
      </c>
      <c r="F23" s="23">
        <f t="shared" si="5"/>
        <v>9999</v>
      </c>
      <c r="G23" s="23">
        <f t="shared" si="5"/>
        <v>9999</v>
      </c>
      <c r="H23" s="23">
        <f t="shared" si="5"/>
        <v>9999</v>
      </c>
      <c r="I23" s="23">
        <f t="shared" si="5"/>
        <v>9999</v>
      </c>
      <c r="J23" s="23">
        <f t="shared" si="5"/>
        <v>9999</v>
      </c>
      <c r="K23" s="23">
        <f t="shared" si="5"/>
        <v>9999</v>
      </c>
      <c r="L23" s="23">
        <f t="shared" si="5"/>
        <v>9999</v>
      </c>
      <c r="Q23" s="27">
        <v>25608</v>
      </c>
      <c r="R23" t="s">
        <v>234</v>
      </c>
    </row>
    <row r="24" spans="1:18" outlineLevel="1" x14ac:dyDescent="0.25">
      <c r="A24" s="33">
        <v>7</v>
      </c>
      <c r="B24" s="33" t="s">
        <v>35</v>
      </c>
      <c r="C24" s="33">
        <f>IF(I17=0,9999,1)</f>
        <v>1</v>
      </c>
      <c r="D24" s="23">
        <f t="shared" si="5"/>
        <v>1</v>
      </c>
      <c r="E24" s="23">
        <f t="shared" si="5"/>
        <v>1</v>
      </c>
      <c r="F24" s="23">
        <f t="shared" si="5"/>
        <v>1</v>
      </c>
      <c r="G24" s="23">
        <f t="shared" si="5"/>
        <v>1</v>
      </c>
      <c r="H24" s="23">
        <f t="shared" si="5"/>
        <v>1</v>
      </c>
      <c r="I24" s="23">
        <f t="shared" si="5"/>
        <v>1</v>
      </c>
      <c r="J24" s="23">
        <f t="shared" si="5"/>
        <v>1</v>
      </c>
      <c r="K24" s="23">
        <f t="shared" si="5"/>
        <v>1</v>
      </c>
      <c r="L24" s="23">
        <f t="shared" si="5"/>
        <v>1</v>
      </c>
      <c r="Q24" s="26">
        <f>Q22*Q23/1000</f>
        <v>13.31616</v>
      </c>
      <c r="R24" t="s">
        <v>239</v>
      </c>
    </row>
    <row r="25" spans="1:18" outlineLevel="1" x14ac:dyDescent="0.25">
      <c r="A25" s="33">
        <v>8</v>
      </c>
      <c r="B25" s="33" t="s">
        <v>18</v>
      </c>
      <c r="C25" s="33">
        <f>IF(J17=0,9999,1)</f>
        <v>9999</v>
      </c>
      <c r="D25" s="23">
        <f t="shared" si="5"/>
        <v>9999</v>
      </c>
      <c r="E25" s="23">
        <f t="shared" si="5"/>
        <v>9999</v>
      </c>
      <c r="F25" s="23">
        <f t="shared" si="5"/>
        <v>9999</v>
      </c>
      <c r="G25" s="23">
        <f t="shared" si="5"/>
        <v>9999</v>
      </c>
      <c r="H25" s="23">
        <f t="shared" si="5"/>
        <v>9999</v>
      </c>
      <c r="I25" s="23">
        <f t="shared" si="5"/>
        <v>9999</v>
      </c>
      <c r="J25" s="23">
        <f t="shared" si="5"/>
        <v>9999</v>
      </c>
      <c r="K25" s="23">
        <f t="shared" si="5"/>
        <v>9999</v>
      </c>
      <c r="L25" s="23">
        <f t="shared" si="5"/>
        <v>9999</v>
      </c>
      <c r="Q25" s="26">
        <f>Q19*Q24</f>
        <v>1.647636440736</v>
      </c>
      <c r="R25" t="s">
        <v>238</v>
      </c>
    </row>
    <row r="26" spans="1:18" outlineLevel="1" x14ac:dyDescent="0.25">
      <c r="A26" s="33">
        <v>9</v>
      </c>
      <c r="B26" s="33" t="s">
        <v>36</v>
      </c>
      <c r="C26" s="33">
        <f>IF(K17=0,9999,1)</f>
        <v>9999</v>
      </c>
      <c r="D26" s="23">
        <f t="shared" si="5"/>
        <v>9999</v>
      </c>
      <c r="E26" s="23">
        <f t="shared" si="5"/>
        <v>9999</v>
      </c>
      <c r="F26" s="23">
        <f t="shared" si="5"/>
        <v>9999</v>
      </c>
      <c r="G26" s="23">
        <f t="shared" si="5"/>
        <v>9999</v>
      </c>
      <c r="H26" s="23">
        <f t="shared" si="5"/>
        <v>9999</v>
      </c>
      <c r="I26" s="23">
        <f t="shared" si="5"/>
        <v>9999</v>
      </c>
      <c r="J26" s="23">
        <f t="shared" si="5"/>
        <v>9999</v>
      </c>
      <c r="K26" s="23">
        <f t="shared" si="5"/>
        <v>9999</v>
      </c>
      <c r="L26" s="23">
        <f t="shared" si="5"/>
        <v>9999</v>
      </c>
      <c r="Q26" s="27">
        <v>240</v>
      </c>
      <c r="R26" t="s">
        <v>246</v>
      </c>
    </row>
    <row r="27" spans="1:18" outlineLevel="1" x14ac:dyDescent="0.25">
      <c r="A27" s="33">
        <v>10</v>
      </c>
      <c r="B27" s="33" t="s">
        <v>39</v>
      </c>
      <c r="C27" s="33">
        <f>IF(L17=0,9999,1)</f>
        <v>9999</v>
      </c>
      <c r="D27" s="23">
        <f t="shared" si="5"/>
        <v>9999</v>
      </c>
      <c r="E27" s="23">
        <f t="shared" si="5"/>
        <v>9999</v>
      </c>
      <c r="F27" s="23">
        <f t="shared" si="5"/>
        <v>9999</v>
      </c>
      <c r="G27" s="23">
        <f t="shared" si="5"/>
        <v>9999</v>
      </c>
      <c r="H27" s="23">
        <f t="shared" si="5"/>
        <v>9999</v>
      </c>
      <c r="I27" s="23">
        <f t="shared" si="5"/>
        <v>9999</v>
      </c>
      <c r="J27" s="23">
        <f t="shared" si="5"/>
        <v>9999</v>
      </c>
      <c r="K27" s="23">
        <f t="shared" si="5"/>
        <v>9999</v>
      </c>
      <c r="L27" s="23">
        <f t="shared" si="5"/>
        <v>9999</v>
      </c>
      <c r="Q27" s="24">
        <f>1/Q26</f>
        <v>4.1666666666666666E-3</v>
      </c>
      <c r="R27" t="s">
        <v>247</v>
      </c>
    </row>
    <row r="28" spans="1:18" x14ac:dyDescent="0.25">
      <c r="A28" s="33"/>
      <c r="B28" s="33"/>
      <c r="C28" s="33"/>
      <c r="D28" s="23"/>
      <c r="E28" s="23"/>
      <c r="F28" s="23"/>
      <c r="G28" s="23"/>
      <c r="H28" s="23"/>
      <c r="I28" s="23"/>
      <c r="J28" s="23"/>
      <c r="K28" s="23"/>
      <c r="L28" s="23"/>
      <c r="Q28" s="46">
        <v>5000000</v>
      </c>
      <c r="R28" t="s">
        <v>260</v>
      </c>
    </row>
    <row r="29" spans="1:18" x14ac:dyDescent="0.25">
      <c r="A29" s="33"/>
      <c r="B29" s="33"/>
      <c r="C29" s="33"/>
      <c r="D29" s="23"/>
      <c r="E29" s="23"/>
      <c r="F29" s="23"/>
      <c r="G29" s="23"/>
      <c r="H29" s="23"/>
      <c r="I29" s="23"/>
      <c r="J29" s="23"/>
      <c r="K29" s="23"/>
      <c r="L29" s="23"/>
      <c r="Q29" s="26">
        <f>Q28/Q31</f>
        <v>10.869565217391305</v>
      </c>
      <c r="R29" t="s">
        <v>261</v>
      </c>
    </row>
    <row r="30" spans="1:18" x14ac:dyDescent="0.25">
      <c r="A30" s="33"/>
      <c r="B30" s="59" t="s">
        <v>273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</row>
    <row r="31" spans="1:18" x14ac:dyDescent="0.25">
      <c r="A31" s="33">
        <v>1</v>
      </c>
      <c r="B31" s="33" t="s">
        <v>11</v>
      </c>
      <c r="C31" s="33">
        <f t="shared" ref="C31:L31" si="6">C4*C18</f>
        <v>0</v>
      </c>
      <c r="D31" s="33">
        <f t="shared" si="6"/>
        <v>4538</v>
      </c>
      <c r="E31" s="33">
        <f t="shared" si="6"/>
        <v>4994</v>
      </c>
      <c r="F31" s="33">
        <f t="shared" si="6"/>
        <v>613</v>
      </c>
      <c r="G31" s="33">
        <f t="shared" si="6"/>
        <v>4632</v>
      </c>
      <c r="H31" s="33">
        <f t="shared" si="6"/>
        <v>4682</v>
      </c>
      <c r="I31" s="33">
        <f t="shared" si="6"/>
        <v>2787</v>
      </c>
      <c r="J31" s="33">
        <f t="shared" si="6"/>
        <v>3436</v>
      </c>
      <c r="K31" s="33">
        <f t="shared" si="6"/>
        <v>3104</v>
      </c>
      <c r="L31" s="33">
        <f t="shared" si="6"/>
        <v>3985</v>
      </c>
      <c r="Q31" s="46">
        <v>460000</v>
      </c>
      <c r="R31" t="s">
        <v>253</v>
      </c>
    </row>
    <row r="32" spans="1:18" x14ac:dyDescent="0.25">
      <c r="A32" s="33">
        <v>2</v>
      </c>
      <c r="B32" s="33" t="s">
        <v>12</v>
      </c>
      <c r="C32" s="33">
        <f t="shared" ref="C32:L32" si="7">C5*C19</f>
        <v>45375462</v>
      </c>
      <c r="D32" s="33">
        <f t="shared" si="7"/>
        <v>99980001</v>
      </c>
      <c r="E32" s="33">
        <f t="shared" si="7"/>
        <v>7099290</v>
      </c>
      <c r="F32" s="33">
        <f t="shared" si="7"/>
        <v>42985701</v>
      </c>
      <c r="G32" s="33">
        <f t="shared" si="7"/>
        <v>2249775</v>
      </c>
      <c r="H32" s="33">
        <f t="shared" si="7"/>
        <v>3619638</v>
      </c>
      <c r="I32" s="33">
        <f t="shared" si="7"/>
        <v>21387861</v>
      </c>
      <c r="J32" s="33">
        <f t="shared" si="7"/>
        <v>11248875</v>
      </c>
      <c r="K32" s="33">
        <f t="shared" si="7"/>
        <v>22707729</v>
      </c>
      <c r="L32" s="33">
        <f t="shared" si="7"/>
        <v>10298970</v>
      </c>
      <c r="Q32">
        <v>3.7854E-3</v>
      </c>
      <c r="R32" t="s">
        <v>254</v>
      </c>
    </row>
    <row r="33" spans="1:18" x14ac:dyDescent="0.25">
      <c r="A33" s="33">
        <v>3</v>
      </c>
      <c r="B33" s="33" t="s">
        <v>13</v>
      </c>
      <c r="C33" s="33">
        <f t="shared" ref="C33:L33" si="8">C6*C20</f>
        <v>49935006</v>
      </c>
      <c r="D33" s="33">
        <f t="shared" si="8"/>
        <v>7099290</v>
      </c>
      <c r="E33" s="33">
        <f t="shared" si="8"/>
        <v>99980001</v>
      </c>
      <c r="F33" s="33">
        <f t="shared" si="8"/>
        <v>48035196</v>
      </c>
      <c r="G33" s="33">
        <f t="shared" si="8"/>
        <v>4969503</v>
      </c>
      <c r="H33" s="33">
        <f t="shared" si="8"/>
        <v>3509649</v>
      </c>
      <c r="I33" s="33">
        <f t="shared" si="8"/>
        <v>28567143</v>
      </c>
      <c r="J33" s="33">
        <f t="shared" si="8"/>
        <v>15798420</v>
      </c>
      <c r="K33" s="33">
        <f t="shared" si="8"/>
        <v>29887011</v>
      </c>
      <c r="L33" s="33">
        <f t="shared" si="8"/>
        <v>17818218</v>
      </c>
      <c r="Q33" s="36">
        <f>Q31*Q32</f>
        <v>1741.2839999999999</v>
      </c>
      <c r="R33" t="s">
        <v>255</v>
      </c>
    </row>
    <row r="34" spans="1:18" x14ac:dyDescent="0.25">
      <c r="A34" s="33">
        <v>4</v>
      </c>
      <c r="B34" s="33" t="s">
        <v>24</v>
      </c>
      <c r="C34" s="33">
        <f t="shared" ref="C34:L34" si="9">C7*C21</f>
        <v>6129387</v>
      </c>
      <c r="D34" s="33">
        <f t="shared" si="9"/>
        <v>42985701</v>
      </c>
      <c r="E34" s="33">
        <f t="shared" si="9"/>
        <v>48035196</v>
      </c>
      <c r="F34" s="33">
        <f t="shared" si="9"/>
        <v>99980001</v>
      </c>
      <c r="G34" s="33">
        <f t="shared" si="9"/>
        <v>43805619</v>
      </c>
      <c r="H34" s="33">
        <f t="shared" si="9"/>
        <v>44845515</v>
      </c>
      <c r="I34" s="33">
        <f t="shared" si="9"/>
        <v>23157684</v>
      </c>
      <c r="J34" s="33">
        <f t="shared" si="9"/>
        <v>32486751</v>
      </c>
      <c r="K34" s="33">
        <f t="shared" si="9"/>
        <v>24937506</v>
      </c>
      <c r="L34" s="33">
        <f t="shared" si="9"/>
        <v>35016498</v>
      </c>
      <c r="Q34" s="46">
        <f>Q33/Q22*1000</f>
        <v>3348623.0769230765</v>
      </c>
      <c r="R34" t="s">
        <v>259</v>
      </c>
    </row>
    <row r="35" spans="1:18" x14ac:dyDescent="0.25">
      <c r="A35" s="33">
        <v>5</v>
      </c>
      <c r="B35" s="33" t="s">
        <v>31</v>
      </c>
      <c r="C35" s="33">
        <f t="shared" ref="C35:L35" si="10">C8*C22</f>
        <v>4632</v>
      </c>
      <c r="D35" s="33">
        <f t="shared" si="10"/>
        <v>225</v>
      </c>
      <c r="E35" s="33">
        <f t="shared" si="10"/>
        <v>497</v>
      </c>
      <c r="F35" s="33">
        <f t="shared" si="10"/>
        <v>4381</v>
      </c>
      <c r="G35" s="33">
        <f t="shared" si="10"/>
        <v>0</v>
      </c>
      <c r="H35" s="33">
        <f t="shared" si="10"/>
        <v>151</v>
      </c>
      <c r="I35" s="33">
        <f t="shared" si="10"/>
        <v>2359</v>
      </c>
      <c r="J35" s="33">
        <f t="shared" si="10"/>
        <v>1221</v>
      </c>
      <c r="K35" s="33">
        <f t="shared" si="10"/>
        <v>2491</v>
      </c>
      <c r="L35" s="33">
        <f t="shared" si="10"/>
        <v>1268</v>
      </c>
    </row>
    <row r="36" spans="1:18" x14ac:dyDescent="0.25">
      <c r="A36" s="33">
        <v>6</v>
      </c>
      <c r="B36" s="33" t="s">
        <v>16</v>
      </c>
      <c r="C36" s="33">
        <f t="shared" ref="C36:L36" si="11">C9*C23</f>
        <v>46815318</v>
      </c>
      <c r="D36" s="33">
        <f t="shared" si="11"/>
        <v>3619638</v>
      </c>
      <c r="E36" s="33">
        <f t="shared" si="11"/>
        <v>3509649</v>
      </c>
      <c r="F36" s="33">
        <f t="shared" si="11"/>
        <v>44845515</v>
      </c>
      <c r="G36" s="33">
        <f t="shared" si="11"/>
        <v>1509849</v>
      </c>
      <c r="H36" s="33">
        <f t="shared" si="11"/>
        <v>99980001</v>
      </c>
      <c r="I36" s="33">
        <f t="shared" si="11"/>
        <v>24927507</v>
      </c>
      <c r="J36" s="33">
        <f t="shared" si="11"/>
        <v>12698730</v>
      </c>
      <c r="K36" s="33">
        <f t="shared" si="11"/>
        <v>26227377</v>
      </c>
      <c r="L36" s="33">
        <f t="shared" si="11"/>
        <v>14178582</v>
      </c>
    </row>
    <row r="37" spans="1:18" x14ac:dyDescent="0.25">
      <c r="A37" s="33">
        <v>7</v>
      </c>
      <c r="B37" s="33" t="s">
        <v>35</v>
      </c>
      <c r="C37" s="33">
        <f t="shared" ref="C37:L37" si="12">C10*C24</f>
        <v>2787</v>
      </c>
      <c r="D37" s="33">
        <f t="shared" si="12"/>
        <v>2139</v>
      </c>
      <c r="E37" s="33">
        <f t="shared" si="12"/>
        <v>2857</v>
      </c>
      <c r="F37" s="33">
        <f t="shared" si="12"/>
        <v>2316</v>
      </c>
      <c r="G37" s="33">
        <f t="shared" si="12"/>
        <v>2359</v>
      </c>
      <c r="H37" s="33">
        <f t="shared" si="12"/>
        <v>2493</v>
      </c>
      <c r="I37" s="33">
        <f t="shared" si="12"/>
        <v>0</v>
      </c>
      <c r="J37" s="33">
        <f t="shared" si="12"/>
        <v>1556</v>
      </c>
      <c r="K37" s="33">
        <f t="shared" si="12"/>
        <v>385</v>
      </c>
      <c r="L37" s="33">
        <f t="shared" si="12"/>
        <v>1259</v>
      </c>
    </row>
    <row r="38" spans="1:18" x14ac:dyDescent="0.25">
      <c r="A38" s="33">
        <v>8</v>
      </c>
      <c r="B38" s="33" t="s">
        <v>18</v>
      </c>
      <c r="C38" s="33">
        <f t="shared" ref="C38:L38" si="13">C11*C25</f>
        <v>34356564</v>
      </c>
      <c r="D38" s="33">
        <f t="shared" si="13"/>
        <v>11248875</v>
      </c>
      <c r="E38" s="33">
        <f t="shared" si="13"/>
        <v>15798420</v>
      </c>
      <c r="F38" s="33">
        <f t="shared" si="13"/>
        <v>32486751</v>
      </c>
      <c r="G38" s="33">
        <f t="shared" si="13"/>
        <v>12208779</v>
      </c>
      <c r="H38" s="33">
        <f t="shared" si="13"/>
        <v>12698730</v>
      </c>
      <c r="I38" s="33">
        <f t="shared" si="13"/>
        <v>15558444</v>
      </c>
      <c r="J38" s="33">
        <f t="shared" si="13"/>
        <v>99980001</v>
      </c>
      <c r="K38" s="33">
        <f t="shared" si="13"/>
        <v>17508249</v>
      </c>
      <c r="L38" s="33">
        <f t="shared" si="13"/>
        <v>11488851</v>
      </c>
    </row>
    <row r="39" spans="1:18" x14ac:dyDescent="0.25">
      <c r="A39" s="33">
        <v>9</v>
      </c>
      <c r="B39" s="33" t="s">
        <v>36</v>
      </c>
      <c r="C39" s="33">
        <f t="shared" ref="C39:L39" si="14">C12*C26</f>
        <v>31036896</v>
      </c>
      <c r="D39" s="33">
        <f t="shared" si="14"/>
        <v>22707729</v>
      </c>
      <c r="E39" s="33">
        <f t="shared" si="14"/>
        <v>29887011</v>
      </c>
      <c r="F39" s="33">
        <f t="shared" si="14"/>
        <v>24937506</v>
      </c>
      <c r="G39" s="33">
        <f t="shared" si="14"/>
        <v>24907509</v>
      </c>
      <c r="H39" s="33">
        <f t="shared" si="14"/>
        <v>26227377</v>
      </c>
      <c r="I39" s="33">
        <f t="shared" si="14"/>
        <v>3849615</v>
      </c>
      <c r="J39" s="33">
        <f t="shared" si="14"/>
        <v>17508249</v>
      </c>
      <c r="K39" s="33">
        <f t="shared" si="14"/>
        <v>99980001</v>
      </c>
      <c r="L39" s="33">
        <f t="shared" si="14"/>
        <v>12748725</v>
      </c>
    </row>
    <row r="40" spans="1:18" x14ac:dyDescent="0.25">
      <c r="A40" s="33">
        <v>10</v>
      </c>
      <c r="B40" s="33" t="s">
        <v>39</v>
      </c>
      <c r="C40" s="33">
        <f t="shared" ref="C40:L40" si="15">C13*C27</f>
        <v>39846015</v>
      </c>
      <c r="D40" s="33">
        <f t="shared" si="15"/>
        <v>10298970</v>
      </c>
      <c r="E40" s="33">
        <f t="shared" si="15"/>
        <v>17818218</v>
      </c>
      <c r="F40" s="33">
        <f t="shared" si="15"/>
        <v>35016498</v>
      </c>
      <c r="G40" s="33">
        <f t="shared" si="15"/>
        <v>12678732</v>
      </c>
      <c r="H40" s="33">
        <f t="shared" si="15"/>
        <v>14178582</v>
      </c>
      <c r="I40" s="33">
        <f t="shared" si="15"/>
        <v>12588741</v>
      </c>
      <c r="J40" s="33">
        <f t="shared" si="15"/>
        <v>11488851</v>
      </c>
      <c r="K40" s="33">
        <f t="shared" si="15"/>
        <v>12748725</v>
      </c>
      <c r="L40" s="33">
        <f t="shared" si="15"/>
        <v>99980001</v>
      </c>
    </row>
    <row r="41" spans="1:18" x14ac:dyDescent="0.25">
      <c r="A41" s="33"/>
      <c r="B41" s="33"/>
      <c r="C41" s="33"/>
      <c r="D41" s="23"/>
      <c r="E41" s="23"/>
      <c r="F41" s="23"/>
      <c r="G41" s="23"/>
      <c r="H41" s="23"/>
      <c r="I41" s="23"/>
      <c r="J41" s="23"/>
      <c r="K41" s="23"/>
      <c r="L41" s="23"/>
    </row>
    <row r="42" spans="1:18" x14ac:dyDescent="0.25">
      <c r="A42" s="33"/>
      <c r="B42" s="33" t="s">
        <v>274</v>
      </c>
      <c r="C42" s="33">
        <f>MIN(C31:C40)</f>
        <v>0</v>
      </c>
      <c r="D42" s="33">
        <f t="shared" ref="D42:L42" si="16">MIN(D31:D40)</f>
        <v>225</v>
      </c>
      <c r="E42" s="33">
        <f t="shared" si="16"/>
        <v>497</v>
      </c>
      <c r="F42" s="33">
        <f t="shared" si="16"/>
        <v>613</v>
      </c>
      <c r="G42" s="33">
        <f t="shared" si="16"/>
        <v>0</v>
      </c>
      <c r="H42" s="33">
        <f t="shared" si="16"/>
        <v>151</v>
      </c>
      <c r="I42" s="33">
        <f t="shared" si="16"/>
        <v>0</v>
      </c>
      <c r="J42" s="33">
        <f t="shared" si="16"/>
        <v>1221</v>
      </c>
      <c r="K42" s="33">
        <f t="shared" si="16"/>
        <v>385</v>
      </c>
      <c r="L42" s="33">
        <f t="shared" si="16"/>
        <v>1259</v>
      </c>
    </row>
    <row r="43" spans="1:18" x14ac:dyDescent="0.25">
      <c r="B43" s="33"/>
      <c r="C43" s="33"/>
    </row>
    <row r="44" spans="1:18" x14ac:dyDescent="0.25">
      <c r="B44" s="33" t="s">
        <v>249</v>
      </c>
      <c r="C44" s="40">
        <f>X4</f>
        <v>144.46624179078617</v>
      </c>
      <c r="D44" s="40">
        <f>X5</f>
        <v>131.24407079345445</v>
      </c>
      <c r="E44" s="40">
        <f>X6</f>
        <v>129.74698240685325</v>
      </c>
      <c r="F44" s="40">
        <f>X7</f>
        <v>262.8864609186395</v>
      </c>
      <c r="G44" s="40">
        <f>X8</f>
        <v>148.77983189214658</v>
      </c>
      <c r="H44" s="40">
        <f>X9</f>
        <v>324.25604491010165</v>
      </c>
      <c r="I44" s="40">
        <f>X10</f>
        <v>156.26888995072855</v>
      </c>
      <c r="J44" s="40">
        <f>X11</f>
        <v>199.68653811685266</v>
      </c>
      <c r="K44" s="40">
        <f>X12</f>
        <v>130.7167033048832</v>
      </c>
      <c r="L44" s="40">
        <f>X13</f>
        <v>112.94823591555385</v>
      </c>
      <c r="M44" s="26">
        <f>SUM(C44:L44)</f>
        <v>1741</v>
      </c>
      <c r="N44" s="26"/>
      <c r="O44" s="26"/>
      <c r="P44" s="26"/>
    </row>
    <row r="45" spans="1:18" x14ac:dyDescent="0.25">
      <c r="B45" s="33"/>
      <c r="L45" s="33"/>
    </row>
    <row r="46" spans="1:18" ht="15.75" thickBot="1" x14ac:dyDescent="0.3">
      <c r="B46" s="33" t="s">
        <v>252</v>
      </c>
      <c r="C46" s="41">
        <f t="shared" ref="C46:L46" si="17">C42*C44</f>
        <v>0</v>
      </c>
      <c r="D46" s="41">
        <f t="shared" si="17"/>
        <v>29529.915928527251</v>
      </c>
      <c r="E46" s="41">
        <f t="shared" si="17"/>
        <v>64484.250256206062</v>
      </c>
      <c r="F46" s="41">
        <f t="shared" si="17"/>
        <v>161149.40054312602</v>
      </c>
      <c r="G46" s="41">
        <f t="shared" si="17"/>
        <v>0</v>
      </c>
      <c r="H46" s="41">
        <f t="shared" si="17"/>
        <v>48962.662781425352</v>
      </c>
      <c r="I46" s="41">
        <f t="shared" si="17"/>
        <v>0</v>
      </c>
      <c r="J46" s="41">
        <f t="shared" si="17"/>
        <v>243817.26304067709</v>
      </c>
      <c r="K46" s="41">
        <f t="shared" si="17"/>
        <v>50325.93077238003</v>
      </c>
      <c r="L46" s="41">
        <f t="shared" si="17"/>
        <v>142201.82901768229</v>
      </c>
      <c r="M46" s="28"/>
      <c r="N46" s="28"/>
      <c r="O46" s="28"/>
      <c r="P46" s="28"/>
    </row>
    <row r="47" spans="1:18" ht="15.75" thickBot="1" x14ac:dyDescent="0.3">
      <c r="B47" s="60" t="s">
        <v>250</v>
      </c>
      <c r="C47" s="61">
        <f t="shared" ref="C47:L47" si="18">C46*$Q$19</f>
        <v>0</v>
      </c>
      <c r="D47" s="61">
        <f t="shared" si="18"/>
        <v>3653.7985106601268</v>
      </c>
      <c r="E47" s="61">
        <f t="shared" si="18"/>
        <v>7978.7717011259138</v>
      </c>
      <c r="F47" s="61">
        <f t="shared" si="18"/>
        <v>19939.353742942123</v>
      </c>
      <c r="G47" s="61">
        <f t="shared" si="18"/>
        <v>0</v>
      </c>
      <c r="H47" s="61">
        <f t="shared" si="18"/>
        <v>6058.2530875375996</v>
      </c>
      <c r="I47" s="61">
        <f t="shared" si="18"/>
        <v>0</v>
      </c>
      <c r="J47" s="61">
        <f t="shared" si="18"/>
        <v>30168.021972275361</v>
      </c>
      <c r="K47" s="61">
        <f t="shared" si="18"/>
        <v>6226.9330989212031</v>
      </c>
      <c r="L47" s="62">
        <f t="shared" si="18"/>
        <v>17594.930928198766</v>
      </c>
      <c r="M47" s="43">
        <f>SUM(C47:L47)</f>
        <v>91620.06304166108</v>
      </c>
      <c r="N47" s="28"/>
      <c r="O47" s="28"/>
      <c r="P47" s="28"/>
    </row>
    <row r="48" spans="1:18" x14ac:dyDescent="0.25">
      <c r="B48" s="33"/>
    </row>
    <row r="49" spans="2:3" x14ac:dyDescent="0.25">
      <c r="B49" s="33"/>
    </row>
    <row r="50" spans="2:3" x14ac:dyDescent="0.25">
      <c r="B50" s="33"/>
    </row>
    <row r="55" spans="2:3" x14ac:dyDescent="0.25">
      <c r="C55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Map</vt:lpstr>
      <vt:lpstr>Income Statement</vt:lpstr>
      <vt:lpstr>Distances</vt:lpstr>
      <vt:lpstr>Distances (2)</vt:lpstr>
      <vt:lpstr>Distances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mele0020</dc:creator>
  <cp:lastModifiedBy>Camilo</cp:lastModifiedBy>
  <dcterms:created xsi:type="dcterms:W3CDTF">2011-04-15T19:19:40Z</dcterms:created>
  <dcterms:modified xsi:type="dcterms:W3CDTF">2011-05-04T14:05:30Z</dcterms:modified>
</cp:coreProperties>
</file>