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showInkAnnotation="0" autoCompressPictures="0"/>
  <bookViews>
    <workbookView xWindow="1005" yWindow="0" windowWidth="20730" windowHeight="11760" activeTab="1"/>
  </bookViews>
  <sheets>
    <sheet name="200 PLAYERS" sheetId="1" r:id="rId1"/>
    <sheet name="IPL" sheetId="2" r:id="rId2"/>
    <sheet name="Sheet2" sheetId="3" r:id="rId3"/>
    <sheet name="Sheet3" sheetId="4" r:id="rId4"/>
  </sheets>
  <definedNames>
    <definedName name="_xlnm._FilterDatabase" localSheetId="3" hidden="1">Sheet3!$A$1:$J$1</definedName>
    <definedName name="AR">IPL!$A$40:$A$51</definedName>
    <definedName name="FastBowler">IPL!$A$76:$A$90</definedName>
    <definedName name="KICK">'200 PLAYERS'!$A$3:$A$29</definedName>
    <definedName name="Middle">IPL!$A$18:$A$38</definedName>
    <definedName name="Opener">IPL!$A$4:$A$15</definedName>
    <definedName name="QB">'200 PLAYERS'!$A$31:$A$53</definedName>
    <definedName name="RUN">'200 PLAYERS'!$A$55:$A$89</definedName>
    <definedName name="solver_adj" localSheetId="0" hidden="1">'200 PLAYERS'!$A$3:$A$29,'200 PLAYERS'!$A$31:$A$53,'200 PLAYERS'!$A$55:$A$89,'200 PLAYERS'!$A$91:$A$108,'200 PLAYERS'!$A$138:$A$174,'200 PLAYERS'!$A$110:$A$136</definedName>
    <definedName name="solver_adj" localSheetId="1" hidden="1">IPL!$A$4:$A$15,IPL!$A$18:$A$38,IPL!$A$40:$A$51,IPL!$A$54:$A$59,IPL!$A$62:$A$73,IPL!$A$76:$A$90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1</definedName>
    <definedName name="solver_eng" localSheetId="0" hidden="1">2</definedName>
    <definedName name="solver_eng" localSheetId="1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itr" localSheetId="1" hidden="1">2147483647</definedName>
    <definedName name="solver_lhs1" localSheetId="0" hidden="1">'200 PLAYERS'!$M$12</definedName>
    <definedName name="solver_lhs1" localSheetId="1" hidden="1">IPL!$H$12</definedName>
    <definedName name="solver_lhs10" localSheetId="1" hidden="1">IPL!$A$4:$A$15</definedName>
    <definedName name="solver_lhs11" localSheetId="1" hidden="1">IPL!$A$62:$A$73</definedName>
    <definedName name="solver_lhs12" localSheetId="1" hidden="1">IPL!$A$62:$A$73</definedName>
    <definedName name="solver_lhs13" localSheetId="1" hidden="1">IPL!$A$54:$A$59</definedName>
    <definedName name="solver_lhs14" localSheetId="1" hidden="1">IPL!$A$54:$A$59</definedName>
    <definedName name="solver_lhs15" localSheetId="1" hidden="1">IPL!$A$54:$A$59</definedName>
    <definedName name="solver_lhs2" localSheetId="0" hidden="1">'200 PLAYERS'!$N$6:$N$11</definedName>
    <definedName name="solver_lhs2" localSheetId="1" hidden="1">IPL!$K$5:$K$10</definedName>
    <definedName name="solver_lhs3" localSheetId="0" hidden="1">'200 PLAYERS'!$A$3:$A$29</definedName>
    <definedName name="solver_lhs3" localSheetId="1" hidden="1">IPL!$A$40:$A$51</definedName>
    <definedName name="solver_lhs4" localSheetId="0" hidden="1">'200 PLAYERS'!$A$31:$A$53</definedName>
    <definedName name="solver_lhs4" localSheetId="1" hidden="1">IPL!$A$40:$A$51</definedName>
    <definedName name="solver_lhs5" localSheetId="0" hidden="1">'200 PLAYERS'!$A$55:$A$89</definedName>
    <definedName name="solver_lhs5" localSheetId="1" hidden="1">IPL!$A$76:$A$90</definedName>
    <definedName name="solver_lhs6" localSheetId="0" hidden="1">'200 PLAYERS'!$A$91:$A$108</definedName>
    <definedName name="solver_lhs6" localSheetId="1" hidden="1">IPL!$A$76:$A$90</definedName>
    <definedName name="solver_lhs7" localSheetId="0" hidden="1">'200 PLAYERS'!$A$110:$A$136</definedName>
    <definedName name="solver_lhs7" localSheetId="1" hidden="1">IPL!$A$18:$A$38</definedName>
    <definedName name="solver_lhs8" localSheetId="0" hidden="1">'200 PLAYERS'!$A$138:$A$174</definedName>
    <definedName name="solver_lhs8" localSheetId="1" hidden="1">IPL!$A$18:$A$38</definedName>
    <definedName name="solver_lhs9" localSheetId="1" hidden="1">IPL!$A$4:$A$15</definedName>
    <definedName name="solver_lin" localSheetId="0" hidden="1">1</definedName>
    <definedName name="solver_lin" localSheetId="1" hidden="1">1</definedName>
    <definedName name="solver_loc" localSheetId="0" hidden="1">1</definedName>
    <definedName name="solver_lva" localSheetId="0" hidden="1">2</definedName>
    <definedName name="solver_mip" localSheetId="0" hidden="1">5000</definedName>
    <definedName name="solver_mip" localSheetId="1" hidden="1">2147483647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msl" localSheetId="0" hidden="1">2</definedName>
    <definedName name="solver_msl" localSheetId="1" hidden="1">2</definedName>
    <definedName name="solver_neg" localSheetId="0" hidden="1">2</definedName>
    <definedName name="solver_neg" localSheetId="1" hidden="1">2</definedName>
    <definedName name="solver_nod" localSheetId="0" hidden="1">5000</definedName>
    <definedName name="solver_nod" localSheetId="1" hidden="1">2147483647</definedName>
    <definedName name="solver_num" localSheetId="0" hidden="1">8</definedName>
    <definedName name="solver_num" localSheetId="1" hidden="1">14</definedName>
    <definedName name="solver_nwt" localSheetId="0" hidden="1">1</definedName>
    <definedName name="solver_ofx" localSheetId="0" hidden="1">2</definedName>
    <definedName name="solver_opt" localSheetId="0" hidden="1">'200 PLAYERS'!$E$16</definedName>
    <definedName name="solver_opt" localSheetId="1" hidden="1">IPL!$G$12</definedName>
    <definedName name="solver_piv" localSheetId="0" hidden="1">0.000001</definedName>
    <definedName name="solver_pre" localSheetId="0" hidden="1">0.000001</definedName>
    <definedName name="solver_pre" localSheetId="1" hidden="1">0.000001</definedName>
    <definedName name="solver_pro" localSheetId="0" hidden="1">2</definedName>
    <definedName name="solver_rbv" localSheetId="0" hidden="1">1</definedName>
    <definedName name="solver_rbv" localSheetId="1" hidden="1">1</definedName>
    <definedName name="solver_red" localSheetId="0" hidden="1">0.000001</definedName>
    <definedName name="solver_rel1" localSheetId="0" hidden="1">1</definedName>
    <definedName name="solver_rel1" localSheetId="1" hidden="1">1</definedName>
    <definedName name="solver_rel10" localSheetId="1" hidden="1">4</definedName>
    <definedName name="solver_rel11" localSheetId="1" hidden="1">5</definedName>
    <definedName name="solver_rel12" localSheetId="1" hidden="1">4</definedName>
    <definedName name="solver_rel13" localSheetId="1" hidden="1">5</definedName>
    <definedName name="solver_rel14" localSheetId="1" hidden="1">4</definedName>
    <definedName name="solver_rel15" localSheetId="1" hidden="1">4</definedName>
    <definedName name="solver_rel2" localSheetId="0" hidden="1">2</definedName>
    <definedName name="solver_rel2" localSheetId="1" hidden="1">2</definedName>
    <definedName name="solver_rel3" localSheetId="0" hidden="1">5</definedName>
    <definedName name="solver_rel3" localSheetId="1" hidden="1">5</definedName>
    <definedName name="solver_rel4" localSheetId="0" hidden="1">5</definedName>
    <definedName name="solver_rel4" localSheetId="1" hidden="1">4</definedName>
    <definedName name="solver_rel5" localSheetId="0" hidden="1">5</definedName>
    <definedName name="solver_rel5" localSheetId="1" hidden="1">5</definedName>
    <definedName name="solver_rel6" localSheetId="0" hidden="1">5</definedName>
    <definedName name="solver_rel6" localSheetId="1" hidden="1">4</definedName>
    <definedName name="solver_rel7" localSheetId="0" hidden="1">5</definedName>
    <definedName name="solver_rel7" localSheetId="1" hidden="1">5</definedName>
    <definedName name="solver_rel8" localSheetId="0" hidden="1">5</definedName>
    <definedName name="solver_rel8" localSheetId="1" hidden="1">4</definedName>
    <definedName name="solver_rel9" localSheetId="1" hidden="1">5</definedName>
    <definedName name="solver_reo" localSheetId="0" hidden="1">2</definedName>
    <definedName name="solver_rep" localSheetId="0" hidden="1">2</definedName>
    <definedName name="solver_rhs1" localSheetId="0" hidden="1">100</definedName>
    <definedName name="solver_rhs1" localSheetId="1" hidden="1">IPL!$H$13</definedName>
    <definedName name="solver_rhs10" localSheetId="1" hidden="1">integer</definedName>
    <definedName name="solver_rhs11" localSheetId="1" hidden="1">binary</definedName>
    <definedName name="solver_rhs12" localSheetId="1" hidden="1">integer</definedName>
    <definedName name="solver_rhs13" localSheetId="1" hidden="1">binary</definedName>
    <definedName name="solver_rhs14" localSheetId="1" hidden="1">integer</definedName>
    <definedName name="solver_rhs15" localSheetId="1" hidden="1">integer</definedName>
    <definedName name="solver_rhs2" localSheetId="0" hidden="1">'200 PLAYERS'!$P$6:$P$11</definedName>
    <definedName name="solver_rhs2" localSheetId="1" hidden="1">IPL!$M$5:$M$10</definedName>
    <definedName name="solver_rhs3" localSheetId="0" hidden="1">binary</definedName>
    <definedName name="solver_rhs3" localSheetId="1" hidden="1">binary</definedName>
    <definedName name="solver_rhs4" localSheetId="0" hidden="1">binary</definedName>
    <definedName name="solver_rhs4" localSheetId="1" hidden="1">integer</definedName>
    <definedName name="solver_rhs5" localSheetId="0" hidden="1">binary</definedName>
    <definedName name="solver_rhs5" localSheetId="1" hidden="1">binary</definedName>
    <definedName name="solver_rhs6" localSheetId="0" hidden="1">binary</definedName>
    <definedName name="solver_rhs6" localSheetId="1" hidden="1">integer</definedName>
    <definedName name="solver_rhs7" localSheetId="0" hidden="1">binary</definedName>
    <definedName name="solver_rhs7" localSheetId="1" hidden="1">binary</definedName>
    <definedName name="solver_rhs8" localSheetId="0" hidden="1">binary</definedName>
    <definedName name="solver_rhs8" localSheetId="1" hidden="1">integer</definedName>
    <definedName name="solver_rhs9" localSheetId="1" hidden="1">binary</definedName>
    <definedName name="solver_rlx" localSheetId="0" hidden="1">2</definedName>
    <definedName name="solver_rlx" localSheetId="1" hidden="1">1</definedName>
    <definedName name="solver_rsd" localSheetId="0" hidden="1">0</definedName>
    <definedName name="solver_rsd" localSheetId="1" hidden="1">0</definedName>
    <definedName name="solver_scl" localSheetId="0" hidden="1">2</definedName>
    <definedName name="solver_scl" localSheetId="1" hidden="1">2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std" localSheetId="0" hidden="1">1</definedName>
    <definedName name="solver_tim" localSheetId="0" hidden="1">1000</definedName>
    <definedName name="solver_tim" localSheetId="1" hidden="1">2147483647</definedName>
    <definedName name="solver_tol" localSheetId="0" hidden="1">0.0005</definedName>
    <definedName name="solver_tol" localSheetId="1" hidden="1">0.01</definedName>
    <definedName name="solver_typ" localSheetId="0" hidden="1">1</definedName>
    <definedName name="solver_typ" localSheetId="1" hidden="1">1</definedName>
    <definedName name="solver_val" localSheetId="0" hidden="1">0</definedName>
    <definedName name="solver_val" localSheetId="1" hidden="1">0</definedName>
    <definedName name="solver_ver" localSheetId="0" hidden="1">2</definedName>
    <definedName name="solver_ver" localSheetId="1" hidden="1">2</definedName>
    <definedName name="Spiner">IPL!$A$62:$A$73</definedName>
    <definedName name="TE">'200 PLAYERS'!$A$91:$A$108</definedName>
    <definedName name="TEAM">'200 PLAYERS'!$A$110:$A$136</definedName>
    <definedName name="WK">IPL!$A$54:$A$59</definedName>
    <definedName name="WR">'200 PLAYERS'!$A$138:$A$174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76" i="2"/>
  <c r="E78"/>
  <c r="E79"/>
  <c r="E80"/>
  <c r="E81"/>
  <c r="E82"/>
  <c r="E83"/>
  <c r="E84"/>
  <c r="E85"/>
  <c r="E86"/>
  <c r="E87"/>
  <c r="E88"/>
  <c r="E89"/>
  <c r="E90"/>
  <c r="E62"/>
  <c r="E64"/>
  <c r="E65"/>
  <c r="E66"/>
  <c r="E67"/>
  <c r="E68"/>
  <c r="E69"/>
  <c r="E70"/>
  <c r="E71"/>
  <c r="E72"/>
  <c r="E73"/>
  <c r="E63"/>
  <c r="E55"/>
  <c r="E56"/>
  <c r="E57"/>
  <c r="E58"/>
  <c r="E59"/>
  <c r="E40"/>
  <c r="E42"/>
  <c r="E43"/>
  <c r="E44"/>
  <c r="E45"/>
  <c r="E46"/>
  <c r="E47"/>
  <c r="E48"/>
  <c r="E49"/>
  <c r="E50"/>
  <c r="E51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5"/>
  <c r="E6"/>
  <c r="E7"/>
  <c r="E8"/>
  <c r="E9"/>
  <c r="E10"/>
  <c r="E11"/>
  <c r="E12"/>
  <c r="E13"/>
  <c r="E14"/>
  <c r="E15"/>
  <c r="K6"/>
  <c r="I6"/>
  <c r="K7"/>
  <c r="I7"/>
  <c r="K8"/>
  <c r="I8"/>
  <c r="K9"/>
  <c r="I9"/>
  <c r="K10"/>
  <c r="I10"/>
  <c r="K5"/>
  <c r="I5"/>
  <c r="E77"/>
  <c r="E54"/>
  <c r="E41"/>
  <c r="E18"/>
  <c r="E4"/>
  <c r="I4" i="1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"/>
  <c r="G10" i="2"/>
  <c r="H9"/>
  <c r="G9"/>
  <c r="H8"/>
  <c r="G8"/>
  <c r="G7"/>
  <c r="G6"/>
  <c r="G5"/>
  <c r="E93"/>
  <c r="G12"/>
  <c r="N11" i="1"/>
  <c r="M9"/>
  <c r="B55"/>
  <c r="B31"/>
  <c r="K110"/>
  <c r="N10"/>
  <c r="N9"/>
  <c r="N8"/>
  <c r="N7"/>
  <c r="N6"/>
  <c r="M6"/>
  <c r="M7"/>
  <c r="M8"/>
  <c r="M10"/>
  <c r="M11"/>
  <c r="M12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L7"/>
  <c r="B73"/>
  <c r="B56"/>
  <c r="B57"/>
  <c r="B58"/>
  <c r="B59"/>
  <c r="B60"/>
  <c r="B61"/>
  <c r="B62"/>
  <c r="B63"/>
  <c r="B64"/>
  <c r="B65"/>
  <c r="B66"/>
  <c r="B67"/>
  <c r="B68"/>
  <c r="B69"/>
  <c r="B70"/>
  <c r="B71"/>
  <c r="B72"/>
  <c r="B74"/>
  <c r="B75"/>
  <c r="B76"/>
  <c r="B77"/>
  <c r="B78"/>
  <c r="B79"/>
  <c r="B80"/>
  <c r="B81"/>
  <c r="B82"/>
  <c r="B83"/>
  <c r="B84"/>
  <c r="B85"/>
  <c r="B86"/>
  <c r="B87"/>
  <c r="B88"/>
  <c r="B89"/>
  <c r="L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38"/>
  <c r="B92"/>
  <c r="B93"/>
  <c r="B94"/>
  <c r="B95"/>
  <c r="B96"/>
  <c r="B97"/>
  <c r="B98"/>
  <c r="B99"/>
  <c r="B100"/>
  <c r="B101"/>
  <c r="B102"/>
  <c r="B103"/>
  <c r="B104"/>
  <c r="B105"/>
  <c r="B106"/>
  <c r="B107"/>
  <c r="B108"/>
  <c r="B91"/>
  <c r="K111"/>
  <c r="L111"/>
  <c r="M111"/>
  <c r="N111"/>
  <c r="O111"/>
  <c r="P111"/>
  <c r="Q111"/>
  <c r="R111"/>
  <c r="B111"/>
  <c r="K112"/>
  <c r="L112"/>
  <c r="M112"/>
  <c r="N112"/>
  <c r="O112"/>
  <c r="P112"/>
  <c r="Q112"/>
  <c r="R112"/>
  <c r="B112"/>
  <c r="K113"/>
  <c r="L113"/>
  <c r="M113"/>
  <c r="N113"/>
  <c r="O113"/>
  <c r="P113"/>
  <c r="Q113"/>
  <c r="R113"/>
  <c r="B113"/>
  <c r="K114"/>
  <c r="L114"/>
  <c r="M114"/>
  <c r="N114"/>
  <c r="O114"/>
  <c r="P114"/>
  <c r="Q114"/>
  <c r="R114"/>
  <c r="B114"/>
  <c r="K115"/>
  <c r="L115"/>
  <c r="M115"/>
  <c r="N115"/>
  <c r="O115"/>
  <c r="P115"/>
  <c r="Q115"/>
  <c r="R115"/>
  <c r="B115"/>
  <c r="K116"/>
  <c r="L116"/>
  <c r="M116"/>
  <c r="N116"/>
  <c r="O116"/>
  <c r="P116"/>
  <c r="Q116"/>
  <c r="R116"/>
  <c r="B116"/>
  <c r="K117"/>
  <c r="L117"/>
  <c r="M117"/>
  <c r="N117"/>
  <c r="O117"/>
  <c r="P117"/>
  <c r="Q117"/>
  <c r="R117"/>
  <c r="B117"/>
  <c r="K118"/>
  <c r="L118"/>
  <c r="M118"/>
  <c r="N118"/>
  <c r="O118"/>
  <c r="P118"/>
  <c r="Q118"/>
  <c r="R118"/>
  <c r="B118"/>
  <c r="K119"/>
  <c r="L119"/>
  <c r="M119"/>
  <c r="N119"/>
  <c r="O119"/>
  <c r="P119"/>
  <c r="Q119"/>
  <c r="R119"/>
  <c r="B119"/>
  <c r="K120"/>
  <c r="L120"/>
  <c r="M120"/>
  <c r="N120"/>
  <c r="O120"/>
  <c r="P120"/>
  <c r="Q120"/>
  <c r="R120"/>
  <c r="B120"/>
  <c r="K121"/>
  <c r="L121"/>
  <c r="M121"/>
  <c r="N121"/>
  <c r="O121"/>
  <c r="P121"/>
  <c r="Q121"/>
  <c r="R121"/>
  <c r="B121"/>
  <c r="K122"/>
  <c r="L122"/>
  <c r="M122"/>
  <c r="N122"/>
  <c r="O122"/>
  <c r="P122"/>
  <c r="Q122"/>
  <c r="R122"/>
  <c r="B122"/>
  <c r="K123"/>
  <c r="L123"/>
  <c r="M123"/>
  <c r="N123"/>
  <c r="O123"/>
  <c r="P123"/>
  <c r="Q123"/>
  <c r="R123"/>
  <c r="B123"/>
  <c r="K124"/>
  <c r="L124"/>
  <c r="M124"/>
  <c r="N124"/>
  <c r="O124"/>
  <c r="P124"/>
  <c r="Q124"/>
  <c r="R124"/>
  <c r="B124"/>
  <c r="K125"/>
  <c r="L125"/>
  <c r="M125"/>
  <c r="N125"/>
  <c r="O125"/>
  <c r="P125"/>
  <c r="Q125"/>
  <c r="R125"/>
  <c r="B125"/>
  <c r="K126"/>
  <c r="L126"/>
  <c r="M126"/>
  <c r="N126"/>
  <c r="O126"/>
  <c r="P126"/>
  <c r="Q126"/>
  <c r="R126"/>
  <c r="B126"/>
  <c r="K127"/>
  <c r="L127"/>
  <c r="M127"/>
  <c r="N127"/>
  <c r="O127"/>
  <c r="P127"/>
  <c r="Q127"/>
  <c r="R127"/>
  <c r="B127"/>
  <c r="K128"/>
  <c r="L128"/>
  <c r="M128"/>
  <c r="N128"/>
  <c r="O128"/>
  <c r="P128"/>
  <c r="Q128"/>
  <c r="R128"/>
  <c r="B128"/>
  <c r="K129"/>
  <c r="L129"/>
  <c r="M129"/>
  <c r="N129"/>
  <c r="O129"/>
  <c r="P129"/>
  <c r="Q129"/>
  <c r="R129"/>
  <c r="B129"/>
  <c r="K130"/>
  <c r="L130"/>
  <c r="M130"/>
  <c r="N130"/>
  <c r="O130"/>
  <c r="P130"/>
  <c r="Q130"/>
  <c r="R130"/>
  <c r="B130"/>
  <c r="K131"/>
  <c r="L131"/>
  <c r="M131"/>
  <c r="N131"/>
  <c r="O131"/>
  <c r="P131"/>
  <c r="Q131"/>
  <c r="R131"/>
  <c r="B131"/>
  <c r="K132"/>
  <c r="L132"/>
  <c r="M132"/>
  <c r="N132"/>
  <c r="O132"/>
  <c r="P132"/>
  <c r="Q132"/>
  <c r="R132"/>
  <c r="B132"/>
  <c r="K133"/>
  <c r="L133"/>
  <c r="M133"/>
  <c r="N133"/>
  <c r="O133"/>
  <c r="P133"/>
  <c r="Q133"/>
  <c r="R133"/>
  <c r="B133"/>
  <c r="K134"/>
  <c r="L134"/>
  <c r="M134"/>
  <c r="N134"/>
  <c r="O134"/>
  <c r="P134"/>
  <c r="Q134"/>
  <c r="R134"/>
  <c r="B134"/>
  <c r="K135"/>
  <c r="L135"/>
  <c r="M135"/>
  <c r="N135"/>
  <c r="O135"/>
  <c r="P135"/>
  <c r="Q135"/>
  <c r="R135"/>
  <c r="B135"/>
  <c r="K136"/>
  <c r="L136"/>
  <c r="M136"/>
  <c r="N136"/>
  <c r="O136"/>
  <c r="P136"/>
  <c r="Q136"/>
  <c r="R136"/>
  <c r="B136"/>
  <c r="L110"/>
  <c r="M110"/>
  <c r="N110"/>
  <c r="O110"/>
  <c r="P110"/>
  <c r="Q110"/>
  <c r="R110"/>
  <c r="B110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"/>
  <c r="L6"/>
  <c r="L9"/>
  <c r="L10"/>
  <c r="L11"/>
  <c r="L12"/>
  <c r="H5" i="2"/>
  <c r="H6"/>
  <c r="H7"/>
  <c r="H10"/>
  <c r="H12"/>
</calcChain>
</file>

<file path=xl/comments1.xml><?xml version="1.0" encoding="utf-8"?>
<comments xmlns="http://schemas.openxmlformats.org/spreadsheetml/2006/main">
  <authors>
    <author>DREAMERS</author>
  </authors>
  <commentList>
    <comment ref="D36" authorId="0">
      <text>
        <r>
          <rPr>
            <sz val="9"/>
            <color indexed="81"/>
            <rFont val="Tahoma"/>
            <family val="2"/>
          </rPr>
          <t xml:space="preserve">He did not keep wickets in this series. See where should we include him
</t>
        </r>
      </text>
    </comment>
  </commentList>
</comments>
</file>

<file path=xl/sharedStrings.xml><?xml version="1.0" encoding="utf-8"?>
<sst xmlns="http://schemas.openxmlformats.org/spreadsheetml/2006/main" count="912" uniqueCount="402">
  <si>
    <t>Pts</t>
  </si>
  <si>
    <t>POS</t>
  </si>
  <si>
    <t>Player</t>
  </si>
  <si>
    <t>Cost</t>
  </si>
  <si>
    <t>EP</t>
  </si>
  <si>
    <t>K</t>
  </si>
  <si>
    <t>M. GRAMETICA</t>
  </si>
  <si>
    <t>J. FEELEY</t>
  </si>
  <si>
    <t>D. AKERS</t>
  </si>
  <si>
    <t>J. ELAM</t>
  </si>
  <si>
    <t>S. JANIKOWSKI</t>
  </si>
  <si>
    <t>J. CARNEY</t>
  </si>
  <si>
    <t>R. LONGWELL</t>
  </si>
  <si>
    <t>O. MARE</t>
  </si>
  <si>
    <t>A. VINATERI</t>
  </si>
  <si>
    <t>J. REED</t>
  </si>
  <si>
    <t>M. VANDERJAGT</t>
  </si>
  <si>
    <t>M. HOLLIS</t>
  </si>
  <si>
    <t>R. LINDELL</t>
  </si>
  <si>
    <t>P. DAWSON</t>
  </si>
  <si>
    <t>J. HALL</t>
  </si>
  <si>
    <t>M. STOVER</t>
  </si>
  <si>
    <t>J. WILKINS</t>
  </si>
  <si>
    <t>M. ANDERSEN</t>
  </si>
  <si>
    <t>J. HANSON</t>
  </si>
  <si>
    <t>J. CHANDLER</t>
  </si>
  <si>
    <t>P. EDINGER</t>
  </si>
  <si>
    <t>S. CHRISTIE</t>
  </si>
  <si>
    <t>J. KASAY</t>
  </si>
  <si>
    <t>J. CORTEZ</t>
  </si>
  <si>
    <t>B. CUNDIFF</t>
  </si>
  <si>
    <t>H. EPSTEIN</t>
  </si>
  <si>
    <t>S. GRAHAM</t>
  </si>
  <si>
    <t>YDS PASS</t>
  </si>
  <si>
    <t>QB</t>
  </si>
  <si>
    <t>D. Mcnabb</t>
  </si>
  <si>
    <t>R. GANNON</t>
  </si>
  <si>
    <t>P. MANNING</t>
  </si>
  <si>
    <t>M. VICK</t>
  </si>
  <si>
    <t>D. CULPEPPER</t>
  </si>
  <si>
    <t>K. WARNER</t>
  </si>
  <si>
    <t>A. BROOKS</t>
  </si>
  <si>
    <t>J. GARCIA</t>
  </si>
  <si>
    <t>M. BULGER</t>
  </si>
  <si>
    <t>T. BRADY</t>
  </si>
  <si>
    <t>D. BLEDSOE</t>
  </si>
  <si>
    <t>T. GREEN</t>
  </si>
  <si>
    <t>B. JOHNSON</t>
  </si>
  <si>
    <t>T. MADDOX</t>
  </si>
  <si>
    <t>S. MCNAIR</t>
  </si>
  <si>
    <t>K. BOLLER</t>
  </si>
  <si>
    <t>P. RAMSEY</t>
  </si>
  <si>
    <t>C. PALMER</t>
  </si>
  <si>
    <t>J. BLAKE</t>
  </si>
  <si>
    <t>M. BRUNELL</t>
  </si>
  <si>
    <t>J. DELHOMME</t>
  </si>
  <si>
    <t>J. FIEDLER</t>
  </si>
  <si>
    <t>M. HASSELBACK</t>
  </si>
  <si>
    <t>YDS RUSH</t>
  </si>
  <si>
    <t>RB</t>
  </si>
  <si>
    <t>P. HOLMES</t>
  </si>
  <si>
    <t>R. WILLIAMS</t>
  </si>
  <si>
    <t>L. TOMLINSON</t>
  </si>
  <si>
    <t>M. FAULK</t>
  </si>
  <si>
    <t>C. PORTIS</t>
  </si>
  <si>
    <t>D. MCALISTER</t>
  </si>
  <si>
    <t>S. ALEXANDER</t>
  </si>
  <si>
    <t>T. BARBER</t>
  </si>
  <si>
    <t>T. HENRY</t>
  </si>
  <si>
    <t>C. GARNER</t>
  </si>
  <si>
    <t>A. GREEN</t>
  </si>
  <si>
    <t>E. GEORGE</t>
  </si>
  <si>
    <t>F. TAYLOR</t>
  </si>
  <si>
    <t>J. LEWIS</t>
  </si>
  <si>
    <t>D. STALEY</t>
  </si>
  <si>
    <t>C. MARTIN</t>
  </si>
  <si>
    <t>S. DAVIS</t>
  </si>
  <si>
    <t>T. CANDIATE</t>
  </si>
  <si>
    <t>E. JAMES</t>
  </si>
  <si>
    <t>K. WATSON</t>
  </si>
  <si>
    <t>W. GREEN</t>
  </si>
  <si>
    <t>W. DUNN</t>
  </si>
  <si>
    <t>L. BETTS</t>
  </si>
  <si>
    <t>M. ALSCOTT</t>
  </si>
  <si>
    <t>N. DAVENPORT</t>
  </si>
  <si>
    <t>J. STEWART</t>
  </si>
  <si>
    <t>S. MACK</t>
  </si>
  <si>
    <t>M PITTMAN</t>
  </si>
  <si>
    <t>C. BUCKHALTER</t>
  </si>
  <si>
    <t>C. DILLON</t>
  </si>
  <si>
    <t>T. HAMBRICK</t>
  </si>
  <si>
    <t>L. JOHNSON</t>
  </si>
  <si>
    <t>J. BETTIS</t>
  </si>
  <si>
    <t>G. HEARST</t>
  </si>
  <si>
    <t>M. WILLIAMS</t>
  </si>
  <si>
    <t>YDS</t>
  </si>
  <si>
    <t>TE</t>
  </si>
  <si>
    <t>T. GONZALES</t>
  </si>
  <si>
    <t>T. HEEP</t>
  </si>
  <si>
    <t>J. SHOCKEY</t>
  </si>
  <si>
    <t>S. SHARPE</t>
  </si>
  <si>
    <t>B. MILLER</t>
  </si>
  <si>
    <t>M. POLLARD</t>
  </si>
  <si>
    <t>B. FRANKS</t>
  </si>
  <si>
    <t>A. CRUMPIER</t>
  </si>
  <si>
    <t>R. MCMICHAEL</t>
  </si>
  <si>
    <t>C. FAURIA</t>
  </si>
  <si>
    <t>K. BRADY</t>
  </si>
  <si>
    <t>F. WYCHECK</t>
  </si>
  <si>
    <t>J. STEVENS</t>
  </si>
  <si>
    <t>D. CLARK</t>
  </si>
  <si>
    <t>B. WILLIAMS</t>
  </si>
  <si>
    <t>E. CONWELL</t>
  </si>
  <si>
    <t>C. LEWIS</t>
  </si>
  <si>
    <t>A. BECHT</t>
  </si>
  <si>
    <t>PPG</t>
  </si>
  <si>
    <t>TD</t>
  </si>
  <si>
    <t>Safety</t>
  </si>
  <si>
    <t>Fumble+Int</t>
  </si>
  <si>
    <t>Sack</t>
  </si>
  <si>
    <t>TEAM</t>
  </si>
  <si>
    <t>TAMPA BAY</t>
  </si>
  <si>
    <t>PHILLY</t>
  </si>
  <si>
    <t>GB</t>
  </si>
  <si>
    <t>PITT</t>
  </si>
  <si>
    <t>NO</t>
  </si>
  <si>
    <t>MIAMI</t>
  </si>
  <si>
    <t>BALT</t>
  </si>
  <si>
    <t>OAK</t>
  </si>
  <si>
    <t>NE</t>
  </si>
  <si>
    <t>ATL</t>
  </si>
  <si>
    <t>SF</t>
  </si>
  <si>
    <t>STL</t>
  </si>
  <si>
    <t>WASH</t>
  </si>
  <si>
    <t>SD</t>
  </si>
  <si>
    <t>TENN</t>
  </si>
  <si>
    <t>DALL</t>
  </si>
  <si>
    <t>IND</t>
  </si>
  <si>
    <t>CHIC</t>
  </si>
  <si>
    <t>DEN</t>
  </si>
  <si>
    <t>NYG</t>
  </si>
  <si>
    <t>DET</t>
  </si>
  <si>
    <t>SEAT</t>
  </si>
  <si>
    <t>KC</t>
  </si>
  <si>
    <t>JACK</t>
  </si>
  <si>
    <t>ARI</t>
  </si>
  <si>
    <t>BUFF</t>
  </si>
  <si>
    <t>HOU</t>
  </si>
  <si>
    <t>WR</t>
  </si>
  <si>
    <t>T. OWENS</t>
  </si>
  <si>
    <t>M. HARRISON</t>
  </si>
  <si>
    <t>R. MOSS</t>
  </si>
  <si>
    <t>H. WARD</t>
  </si>
  <si>
    <t>E. MOULDS</t>
  </si>
  <si>
    <t>P. PRICE</t>
  </si>
  <si>
    <t>P. BURRESS</t>
  </si>
  <si>
    <t>J. HORN</t>
  </si>
  <si>
    <t>A. TOOMER</t>
  </si>
  <si>
    <t>D. DRIVER</t>
  </si>
  <si>
    <t>K. ROBINSON</t>
  </si>
  <si>
    <t>L. COLES</t>
  </si>
  <si>
    <t>T. HOLT</t>
  </si>
  <si>
    <t>J. RICE</t>
  </si>
  <si>
    <t>D. MASON</t>
  </si>
  <si>
    <t>M. BOOKER</t>
  </si>
  <si>
    <t>J. SMITH</t>
  </si>
  <si>
    <t>I. BRUCE</t>
  </si>
  <si>
    <t>J. PORTER</t>
  </si>
  <si>
    <t>D. Boston</t>
  </si>
  <si>
    <t>R. Gardner</t>
  </si>
  <si>
    <t>Q. Morgan</t>
  </si>
  <si>
    <t>K. Johnson</t>
  </si>
  <si>
    <t>W. Chebret</t>
  </si>
  <si>
    <t>T. DWIGHT</t>
  </si>
  <si>
    <t>R. WAYNE</t>
  </si>
  <si>
    <t>J. GALLOWAY</t>
  </si>
  <si>
    <t>D. PATTEN</t>
  </si>
  <si>
    <t>E. MCCAFFREY</t>
  </si>
  <si>
    <t>C. ROGERS</t>
  </si>
  <si>
    <t>Kevin Johnson</t>
  </si>
  <si>
    <t>T. BROWN</t>
  </si>
  <si>
    <t>A. RANDALL EL</t>
  </si>
  <si>
    <t>J. JUREVICIOUS</t>
  </si>
  <si>
    <t>J. WALKER</t>
  </si>
  <si>
    <t>B. SCHROEDER</t>
  </si>
  <si>
    <t>FG</t>
  </si>
  <si>
    <t>FG&gt;50</t>
  </si>
  <si>
    <t>TD PASS</t>
  </si>
  <si>
    <t>YDSRUN</t>
  </si>
  <si>
    <t>TDS RUN</t>
  </si>
  <si>
    <t>INT</t>
  </si>
  <si>
    <t>TD RUSH</t>
  </si>
  <si>
    <t>14-20</t>
  </si>
  <si>
    <t>21-27</t>
  </si>
  <si>
    <t>28-34</t>
  </si>
  <si>
    <t>35-41</t>
  </si>
  <si>
    <t>&gt;=42</t>
  </si>
  <si>
    <t>1-6</t>
  </si>
  <si>
    <t>7-13</t>
  </si>
  <si>
    <t>Pick?</t>
  </si>
  <si>
    <t>TDS</t>
  </si>
  <si>
    <t>YDSR</t>
  </si>
  <si>
    <t>TDR</t>
  </si>
  <si>
    <t>Target</t>
  </si>
  <si>
    <t>TOTAL</t>
  </si>
  <si>
    <t>People</t>
  </si>
  <si>
    <t>&lt;=100</t>
  </si>
  <si>
    <t>=</t>
  </si>
  <si>
    <t>Virat Kohli</t>
  </si>
  <si>
    <t>Saurabh Tiwari</t>
  </si>
  <si>
    <t>Sachin Tendulkar</t>
  </si>
  <si>
    <t>Robin Uttthapa</t>
  </si>
  <si>
    <t>Youvraj Singh</t>
  </si>
  <si>
    <t>Shikhar Dhawan</t>
  </si>
  <si>
    <t>Manoj Tiwari</t>
  </si>
  <si>
    <t>Gautan Gambhir</t>
  </si>
  <si>
    <t>Rahul Dravid</t>
  </si>
  <si>
    <t>Virender Sehwag</t>
  </si>
  <si>
    <t>S Badrinath</t>
  </si>
  <si>
    <t>Murali Vijay</t>
  </si>
  <si>
    <t>Suresh raina</t>
  </si>
  <si>
    <t>Rohit Shama</t>
  </si>
  <si>
    <t>Ambati Raydu</t>
  </si>
  <si>
    <t>R P Singh</t>
  </si>
  <si>
    <t>Kumble</t>
  </si>
  <si>
    <t>Ashwin</t>
  </si>
  <si>
    <t>Zaheer Khan</t>
  </si>
  <si>
    <t>Vinay Kumar</t>
  </si>
  <si>
    <t>Harbhajan</t>
  </si>
  <si>
    <t>A Mishra</t>
  </si>
  <si>
    <t>P Ojha</t>
  </si>
  <si>
    <t>D SALUNKHE</t>
  </si>
  <si>
    <t>Shane Warne</t>
  </si>
  <si>
    <t>NK Patel</t>
  </si>
  <si>
    <t>R jadeja</t>
  </si>
  <si>
    <t>Kamran Akmal</t>
  </si>
  <si>
    <t>M Kaif</t>
  </si>
  <si>
    <t>Asnodkar</t>
  </si>
  <si>
    <t>Smith</t>
  </si>
  <si>
    <t>Duminy</t>
  </si>
  <si>
    <t>Gibbbs</t>
  </si>
  <si>
    <t>Rohit Sharma</t>
  </si>
  <si>
    <t>laxman</t>
  </si>
  <si>
    <t>Adam Gilchrist</t>
  </si>
  <si>
    <t>Anirudha</t>
  </si>
  <si>
    <t>Murlitharan</t>
  </si>
  <si>
    <t>Matthew Hayden</t>
  </si>
  <si>
    <t>Jakati</t>
  </si>
  <si>
    <t>Albie Morke</t>
  </si>
  <si>
    <t>Suresh Raina</t>
  </si>
  <si>
    <t>M Vijay</t>
  </si>
  <si>
    <t>Openes</t>
  </si>
  <si>
    <t>Openers</t>
  </si>
  <si>
    <t>Middle Order</t>
  </si>
  <si>
    <t>MIDDLE ORDER</t>
  </si>
  <si>
    <t>OPENERS</t>
  </si>
  <si>
    <t>HARMEET SINGH</t>
  </si>
  <si>
    <t>W Saha</t>
  </si>
  <si>
    <t>Symonds</t>
  </si>
  <si>
    <t>Dwayne Bravo</t>
  </si>
  <si>
    <t>Yuvraj Singh</t>
  </si>
  <si>
    <t>WiCKETKEEPER</t>
  </si>
  <si>
    <t>Spinner</t>
  </si>
  <si>
    <t>SPINNERS</t>
  </si>
  <si>
    <t>FAST BOWLERS</t>
  </si>
  <si>
    <t>ALL ROUNDERS</t>
  </si>
  <si>
    <t>Role</t>
  </si>
  <si>
    <t>All rounder</t>
  </si>
  <si>
    <t>Wicketkeeper</t>
  </si>
  <si>
    <t>Fast bowlers</t>
  </si>
  <si>
    <t>S. Badrinath</t>
  </si>
  <si>
    <t>Mike Hussey</t>
  </si>
  <si>
    <t>David Warner</t>
  </si>
  <si>
    <t>Shaun Marsh</t>
  </si>
  <si>
    <t>Chris Gayle</t>
  </si>
  <si>
    <t>Mahela Jayawardene</t>
  </si>
  <si>
    <t>AB Deviliers</t>
  </si>
  <si>
    <t>K. Sangakarra</t>
  </si>
  <si>
    <t>Brendon McCullum</t>
  </si>
  <si>
    <t>Parthiv Patel</t>
  </si>
  <si>
    <t>Jacques Kallis</t>
  </si>
  <si>
    <t>Shane Watson</t>
  </si>
  <si>
    <t>James Hopes</t>
  </si>
  <si>
    <t>Irfan Pathan</t>
  </si>
  <si>
    <t>Kieron Pollard</t>
  </si>
  <si>
    <t>Jesse Ryder</t>
  </si>
  <si>
    <t>S. Trivedi</t>
  </si>
  <si>
    <t>Amit Singh</t>
  </si>
  <si>
    <t>Morne Morkel</t>
  </si>
  <si>
    <t>Ryan Harris</t>
  </si>
  <si>
    <t>Lasith Mailnga</t>
  </si>
  <si>
    <t>Dale Steyn</t>
  </si>
  <si>
    <t>AC Thomas</t>
  </si>
  <si>
    <t>Iqbal Abdulla</t>
  </si>
  <si>
    <t>Rahul Sharma</t>
  </si>
  <si>
    <t>Dinesh Karthik</t>
  </si>
  <si>
    <t>Cost Propotion</t>
  </si>
  <si>
    <t>Player Name</t>
  </si>
  <si>
    <t>IPL Team</t>
  </si>
  <si>
    <t>Player Cost</t>
  </si>
  <si>
    <t>Gautam Gambhir </t>
  </si>
  <si>
    <t> Kolkata Knight Riders </t>
  </si>
  <si>
    <t> $2.4 million.</t>
  </si>
  <si>
    <t>Yusuf Pathan </t>
  </si>
  <si>
    <t> $2.1 million.</t>
  </si>
  <si>
    <t>Robin Uthappa </t>
  </si>
  <si>
    <t> Pune </t>
  </si>
  <si>
    <t> $2.1 million</t>
  </si>
  <si>
    <t>Rohit Sharma </t>
  </si>
  <si>
    <t> Mumbai Indians </t>
  </si>
  <si>
    <t> $2 million.</t>
  </si>
  <si>
    <t>Irfan Pathan </t>
  </si>
  <si>
    <t> Delhi Daredevils </t>
  </si>
  <si>
    <t> $1.9 million.</t>
  </si>
  <si>
    <t>Yuvraj Singh </t>
  </si>
  <si>
    <t> $1.8 million.</t>
  </si>
  <si>
    <t>Saurabh Tiwary </t>
  </si>
  <si>
    <t> Royal Challengers Bangalore </t>
  </si>
  <si>
    <t> $1.6 million.</t>
  </si>
  <si>
    <t>Mahela Jayawardene </t>
  </si>
  <si>
    <t> Kochi </t>
  </si>
  <si>
    <t> $1.5 million.</t>
  </si>
  <si>
    <t>David Hussey </t>
  </si>
  <si>
    <t> Kings XI Punjab </t>
  </si>
  <si>
    <t> $1.4 million</t>
  </si>
  <si>
    <t>Dale Steyn goes </t>
  </si>
  <si>
    <t> Deccan Chargers </t>
  </si>
  <si>
    <t> $1.2 million</t>
  </si>
  <si>
    <t>Muttiah Muralitharan </t>
  </si>
  <si>
    <t> $1.1 million.</t>
  </si>
  <si>
    <t>AB de Villiers </t>
  </si>
  <si>
    <t>Cameron White </t>
  </si>
  <si>
    <t>Jacques Kallis </t>
  </si>
  <si>
    <t>Ross Taylor </t>
  </si>
  <si>
    <t> Rajasthan Royals </t>
  </si>
  <si>
    <t> $1 million.</t>
  </si>
  <si>
    <t>Angelo Mathews </t>
  </si>
  <si>
    <t>Ravindra Jadeja </t>
  </si>
  <si>
    <t>Johan Botha </t>
  </si>
  <si>
    <t>Dinesh Karthik </t>
  </si>
  <si>
    <t>Piyush Chawla </t>
  </si>
  <si>
    <t>Sreesanth </t>
  </si>
  <si>
    <t>Adam Gilchrist </t>
  </si>
  <si>
    <t>Zaheer Khan </t>
  </si>
  <si>
    <t>R Ashwin </t>
  </si>
  <si>
    <t> Chennai Super Kings </t>
  </si>
  <si>
    <t>Ashish Nehra </t>
  </si>
  <si>
    <t>Andrew Symonds </t>
  </si>
  <si>
    <t>S Badrinath </t>
  </si>
  <si>
    <t>Praveen Kumar </t>
  </si>
  <si>
    <t>Abhishek Nayar </t>
  </si>
  <si>
    <t>David Warner </t>
  </si>
  <si>
    <t> Delhi </t>
  </si>
  <si>
    <t>Cheteswar Pujara </t>
  </si>
  <si>
    <t>Doug Bollinger </t>
  </si>
  <si>
    <t>Kumar Sangakkara </t>
  </si>
  <si>
    <t>Dirk Nannes </t>
  </si>
  <si>
    <t>Tillakaratne Dilshan </t>
  </si>
  <si>
    <t>Kevin Pietersen </t>
  </si>
  <si>
    <t>Daniel Vettori </t>
  </si>
  <si>
    <t>Pragyan Ojha </t>
  </si>
  <si>
    <t>Rahul Dravid </t>
  </si>
  <si>
    <t>Graeme Smith </t>
  </si>
  <si>
    <t>RP Singh </t>
  </si>
  <si>
    <t>Manoj Tiwary </t>
  </si>
  <si>
    <t>Morne Morkel </t>
  </si>
  <si>
    <t>Brendon McCullum </t>
  </si>
  <si>
    <t>Ishant Sharma </t>
  </si>
  <si>
    <t>Brad Hodge </t>
  </si>
  <si>
    <t>Shakib al Hasan </t>
  </si>
  <si>
    <t>Michael Hussey </t>
  </si>
  <si>
    <t> Chennai </t>
  </si>
  <si>
    <t>Brett Lee </t>
  </si>
  <si>
    <t>Stuart Broad </t>
  </si>
  <si>
    <t>VVS Laxman </t>
  </si>
  <si>
    <t>Eoin Morgan </t>
  </si>
  <si>
    <t>James Hopes </t>
  </si>
  <si>
    <t>Ryan Harris </t>
  </si>
  <si>
    <t>Brad Haddin goes </t>
  </si>
  <si>
    <t>Callum Ferguson </t>
  </si>
  <si>
    <t>Aaron Finch </t>
  </si>
  <si>
    <t>Amit Mishra </t>
  </si>
  <si>
    <t>Shikhar Dhawan </t>
  </si>
  <si>
    <t>JP Duminy </t>
  </si>
  <si>
    <t>Parthiv Patel </t>
  </si>
  <si>
    <t>Naman Ojha </t>
  </si>
  <si>
    <t>Tim Paine </t>
  </si>
  <si>
    <t>Paul Collingwood </t>
  </si>
  <si>
    <t>Steven Smith </t>
  </si>
  <si>
    <t>Dwayne Bravo </t>
  </si>
  <si>
    <t>Davy Jacobs </t>
  </si>
  <si>
    <t>Ramesh Powar </t>
  </si>
  <si>
    <t>Nathan McCullum </t>
  </si>
  <si>
    <t>James Franklin </t>
  </si>
  <si>
    <t>Wriddhiman Saha </t>
  </si>
  <si>
    <t>Name</t>
  </si>
  <si>
    <t>Team</t>
  </si>
  <si>
    <t>Price</t>
  </si>
  <si>
    <t>Yousuf Pathan</t>
  </si>
  <si>
    <t>Dhoni</t>
  </si>
  <si>
    <t>Doug Bollinger</t>
  </si>
  <si>
    <t>RJ harris</t>
  </si>
</sst>
</file>

<file path=xl/styles.xml><?xml version="1.0" encoding="utf-8"?>
<styleSheet xmlns="http://schemas.openxmlformats.org/spreadsheetml/2006/main">
  <numFmts count="2">
    <numFmt numFmtId="6" formatCode="&quot;$&quot;#,##0_);[Red]\(&quot;$&quot;#,##0\)"/>
    <numFmt numFmtId="8" formatCode="&quot;$&quot;#,##0.00_);[Red]\(&quot;$&quot;#,##0.00\)"/>
  </numFmts>
  <fonts count="9">
    <font>
      <sz val="10"/>
      <name val="Arial"/>
    </font>
    <font>
      <sz val="8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0"/>
      <name val="Arial"/>
      <family val="2"/>
    </font>
    <font>
      <sz val="9"/>
      <color indexed="81"/>
      <name val="Tahoma"/>
      <family val="2"/>
    </font>
    <font>
      <sz val="11"/>
      <color rgb="FF000000"/>
      <name val="Calibri"/>
      <family val="2"/>
    </font>
    <font>
      <b/>
      <sz val="11"/>
      <color rgb="FFFFFFFF"/>
      <name val="Calibri"/>
      <family val="2"/>
    </font>
    <font>
      <sz val="10"/>
      <color rgb="FFDD0806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ck">
        <color rgb="FF3366FF"/>
      </left>
      <right/>
      <top style="thick">
        <color rgb="FF3366FF"/>
      </top>
      <bottom/>
      <diagonal/>
    </border>
    <border>
      <left/>
      <right/>
      <top style="thick">
        <color rgb="FF3366FF"/>
      </top>
      <bottom/>
      <diagonal/>
    </border>
    <border>
      <left/>
      <right style="thick">
        <color rgb="FF3366FF"/>
      </right>
      <top style="thick">
        <color rgb="FF3366FF"/>
      </top>
      <bottom/>
      <diagonal/>
    </border>
    <border>
      <left style="thick">
        <color rgb="FF3366FF"/>
      </left>
      <right/>
      <top/>
      <bottom/>
      <diagonal/>
    </border>
    <border>
      <left/>
      <right style="thick">
        <color rgb="FF3366FF"/>
      </right>
      <top/>
      <bottom/>
      <diagonal/>
    </border>
    <border>
      <left style="thick">
        <color rgb="FF3366FF"/>
      </left>
      <right/>
      <top/>
      <bottom style="thick">
        <color rgb="FF3366FF"/>
      </bottom>
      <diagonal/>
    </border>
    <border>
      <left/>
      <right/>
      <top/>
      <bottom style="thick">
        <color rgb="FF3366FF"/>
      </bottom>
      <diagonal/>
    </border>
    <border>
      <left/>
      <right style="thick">
        <color rgb="FF3366FF"/>
      </right>
      <top/>
      <bottom style="thick">
        <color rgb="FF3366FF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rgb="FF3366FF"/>
      </left>
      <right style="thick">
        <color rgb="FF3366FF"/>
      </right>
      <top style="thick">
        <color rgb="FF3366FF"/>
      </top>
      <bottom/>
      <diagonal/>
    </border>
    <border>
      <left style="thick">
        <color rgb="FF3366FF"/>
      </left>
      <right style="thick">
        <color rgb="FF3366FF"/>
      </right>
      <top/>
      <bottom/>
      <diagonal/>
    </border>
    <border>
      <left style="thick">
        <color rgb="FF3366FF"/>
      </left>
      <right style="thick">
        <color rgb="FF3366FF"/>
      </right>
      <top/>
      <bottom style="thick">
        <color rgb="FF3366FF"/>
      </bottom>
      <diagonal/>
    </border>
  </borders>
  <cellStyleXfs count="29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9">
    <xf numFmtId="0" fontId="0" fillId="0" borderId="0" xfId="0"/>
    <xf numFmtId="49" fontId="0" fillId="0" borderId="0" xfId="0" applyNumberFormat="1"/>
    <xf numFmtId="0" fontId="0" fillId="0" borderId="0" xfId="0" quotePrefix="1"/>
    <xf numFmtId="0" fontId="6" fillId="0" borderId="0" xfId="0" applyFont="1"/>
    <xf numFmtId="0" fontId="7" fillId="0" borderId="0" xfId="0" applyFont="1"/>
    <xf numFmtId="6" fontId="6" fillId="0" borderId="0" xfId="0" applyNumberFormat="1" applyFont="1"/>
    <xf numFmtId="8" fontId="6" fillId="0" borderId="0" xfId="0" applyNumberFormat="1" applyFont="1"/>
    <xf numFmtId="1" fontId="4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11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1" fontId="0" fillId="0" borderId="12" xfId="0" applyNumberFormat="1" applyBorder="1" applyAlignment="1">
      <alignment horizontal="center"/>
    </xf>
    <xf numFmtId="1" fontId="0" fillId="0" borderId="13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0" xfId="0" quotePrefix="1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6" fillId="0" borderId="0" xfId="0" applyNumberFormat="1" applyFont="1" applyAlignment="1">
      <alignment horizontal="center"/>
    </xf>
    <xf numFmtId="2" fontId="4" fillId="0" borderId="2" xfId="0" applyNumberFormat="1" applyFont="1" applyBorder="1" applyAlignment="1">
      <alignment horizontal="center"/>
    </xf>
    <xf numFmtId="2" fontId="4" fillId="0" borderId="3" xfId="0" applyNumberFormat="1" applyFont="1" applyBorder="1" applyAlignment="1">
      <alignment horizontal="center"/>
    </xf>
    <xf numFmtId="2" fontId="8" fillId="0" borderId="0" xfId="0" applyNumberFormat="1" applyFont="1" applyAlignment="1">
      <alignment horizontal="center"/>
    </xf>
  </cellXfs>
  <cellStyles count="29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Normal" xfId="0" builtinId="0"/>
  </cellStyles>
  <dxfs count="8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R174"/>
  <sheetViews>
    <sheetView zoomScale="125" zoomScaleNormal="125" zoomScalePageLayoutView="125" workbookViewId="0">
      <selection activeCell="J19" sqref="J19"/>
    </sheetView>
  </sheetViews>
  <sheetFormatPr defaultColWidth="8.85546875" defaultRowHeight="12.75"/>
  <cols>
    <col min="4" max="4" width="22.7109375" customWidth="1"/>
    <col min="6" max="6" width="10.42578125" customWidth="1"/>
    <col min="8" max="8" width="10.7109375" customWidth="1"/>
    <col min="9" max="9" width="10.85546875" customWidth="1"/>
    <col min="11" max="11" width="12.42578125" bestFit="1" customWidth="1"/>
    <col min="12" max="12" width="13.140625" bestFit="1" customWidth="1"/>
    <col min="16" max="18" width="12.42578125" bestFit="1" customWidth="1"/>
  </cols>
  <sheetData>
    <row r="2" spans="1:16">
      <c r="A2" t="s">
        <v>199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185</v>
      </c>
      <c r="H2" t="s">
        <v>186</v>
      </c>
    </row>
    <row r="3" spans="1:16">
      <c r="A3">
        <v>0</v>
      </c>
      <c r="B3">
        <f>3*G3+3*H3+F3</f>
        <v>145</v>
      </c>
      <c r="C3" t="s">
        <v>5</v>
      </c>
      <c r="D3" t="s">
        <v>6</v>
      </c>
      <c r="E3">
        <v>8</v>
      </c>
      <c r="F3">
        <v>40</v>
      </c>
      <c r="G3">
        <v>30</v>
      </c>
      <c r="H3">
        <v>5</v>
      </c>
      <c r="I3">
        <f>B3/E3</f>
        <v>18.125</v>
      </c>
    </row>
    <row r="4" spans="1:16">
      <c r="A4">
        <v>0</v>
      </c>
      <c r="B4">
        <f t="shared" ref="B4:B29" si="0">3*G4+3*H4+F4</f>
        <v>140</v>
      </c>
      <c r="C4" t="s">
        <v>5</v>
      </c>
      <c r="D4" t="s">
        <v>7</v>
      </c>
      <c r="E4">
        <v>7.7</v>
      </c>
      <c r="F4">
        <v>41</v>
      </c>
      <c r="G4">
        <v>32</v>
      </c>
      <c r="H4">
        <v>1</v>
      </c>
      <c r="I4">
        <f t="shared" ref="I4:I29" si="1">B4/E4</f>
        <v>18.18181818181818</v>
      </c>
    </row>
    <row r="5" spans="1:16">
      <c r="A5">
        <v>0</v>
      </c>
      <c r="B5">
        <f t="shared" si="0"/>
        <v>134</v>
      </c>
      <c r="C5" t="s">
        <v>5</v>
      </c>
      <c r="D5" t="s">
        <v>8</v>
      </c>
      <c r="E5">
        <v>7.4</v>
      </c>
      <c r="F5">
        <v>38</v>
      </c>
      <c r="G5">
        <v>32</v>
      </c>
      <c r="H5">
        <v>0</v>
      </c>
      <c r="I5">
        <f t="shared" si="1"/>
        <v>18.108108108108109</v>
      </c>
      <c r="K5" t="s">
        <v>203</v>
      </c>
      <c r="L5" t="s">
        <v>0</v>
      </c>
      <c r="M5" t="s">
        <v>3</v>
      </c>
      <c r="N5" t="s">
        <v>205</v>
      </c>
    </row>
    <row r="6" spans="1:16">
      <c r="A6">
        <v>0</v>
      </c>
      <c r="B6">
        <f t="shared" si="0"/>
        <v>133</v>
      </c>
      <c r="C6" t="s">
        <v>5</v>
      </c>
      <c r="D6" t="s">
        <v>9</v>
      </c>
      <c r="E6">
        <v>7.3</v>
      </c>
      <c r="F6">
        <v>40</v>
      </c>
      <c r="G6">
        <v>27</v>
      </c>
      <c r="H6">
        <v>4</v>
      </c>
      <c r="I6">
        <f t="shared" si="1"/>
        <v>18.219178082191782</v>
      </c>
      <c r="K6" t="s">
        <v>5</v>
      </c>
      <c r="L6">
        <f>SUMPRODUCT(KICK,B3:B29)</f>
        <v>117</v>
      </c>
      <c r="M6">
        <f>SUMPRODUCT(KICK,E3:E29)</f>
        <v>6.4</v>
      </c>
      <c r="N6">
        <f>SUM(KICK)</f>
        <v>1</v>
      </c>
      <c r="O6" s="2" t="s">
        <v>207</v>
      </c>
      <c r="P6">
        <v>1</v>
      </c>
    </row>
    <row r="7" spans="1:16">
      <c r="A7">
        <v>0</v>
      </c>
      <c r="B7">
        <f t="shared" si="0"/>
        <v>136</v>
      </c>
      <c r="C7" t="s">
        <v>5</v>
      </c>
      <c r="D7" t="s">
        <v>10</v>
      </c>
      <c r="E7">
        <v>7.3</v>
      </c>
      <c r="F7">
        <v>43</v>
      </c>
      <c r="G7">
        <v>29</v>
      </c>
      <c r="H7">
        <v>2</v>
      </c>
      <c r="I7">
        <f t="shared" si="1"/>
        <v>18.63013698630137</v>
      </c>
      <c r="K7" t="s">
        <v>34</v>
      </c>
      <c r="L7">
        <f>SUMPRODUCT(QB,B31:B53)</f>
        <v>345</v>
      </c>
      <c r="M7">
        <f>SUMPRODUCT(QB,E31:E53)</f>
        <v>17.600000000000001</v>
      </c>
      <c r="N7">
        <f>SUM(QB)</f>
        <v>1</v>
      </c>
      <c r="O7" s="2" t="s">
        <v>207</v>
      </c>
      <c r="P7">
        <v>1</v>
      </c>
    </row>
    <row r="8" spans="1:16">
      <c r="A8">
        <v>0</v>
      </c>
      <c r="B8">
        <f t="shared" si="0"/>
        <v>130</v>
      </c>
      <c r="C8" t="s">
        <v>5</v>
      </c>
      <c r="D8" t="s">
        <v>11</v>
      </c>
      <c r="E8">
        <v>7.2</v>
      </c>
      <c r="F8">
        <v>40</v>
      </c>
      <c r="G8">
        <v>30</v>
      </c>
      <c r="H8">
        <v>0</v>
      </c>
      <c r="I8">
        <f t="shared" si="1"/>
        <v>18.055555555555554</v>
      </c>
      <c r="K8" t="s">
        <v>59</v>
      </c>
      <c r="L8">
        <f>SUMPRODUCT(RUN,B55:B89)</f>
        <v>678.5</v>
      </c>
      <c r="M8">
        <f>SUMPRODUCT(RUN,E55:E89)</f>
        <v>34.4</v>
      </c>
      <c r="N8">
        <f>SUM(RUN)</f>
        <v>3</v>
      </c>
      <c r="O8" s="2" t="s">
        <v>207</v>
      </c>
      <c r="P8">
        <v>3</v>
      </c>
    </row>
    <row r="9" spans="1:16">
      <c r="A9">
        <v>0</v>
      </c>
      <c r="B9">
        <f t="shared" si="0"/>
        <v>118</v>
      </c>
      <c r="C9" t="s">
        <v>5</v>
      </c>
      <c r="D9" t="s">
        <v>12</v>
      </c>
      <c r="E9">
        <v>7.2</v>
      </c>
      <c r="F9">
        <v>40</v>
      </c>
      <c r="G9">
        <v>26</v>
      </c>
      <c r="H9">
        <v>0</v>
      </c>
      <c r="I9">
        <f t="shared" si="1"/>
        <v>16.388888888888889</v>
      </c>
      <c r="K9" t="s">
        <v>148</v>
      </c>
      <c r="L9">
        <f>SUMPRODUCT(WR,B138:B174)</f>
        <v>458.5</v>
      </c>
      <c r="M9">
        <f>SUMPRODUCT(WR,E138:E174)</f>
        <v>22.8</v>
      </c>
      <c r="N9">
        <f>SUM(WR)</f>
        <v>3</v>
      </c>
      <c r="O9" s="2" t="s">
        <v>207</v>
      </c>
      <c r="P9">
        <v>3</v>
      </c>
    </row>
    <row r="10" spans="1:16">
      <c r="A10">
        <v>0</v>
      </c>
      <c r="B10">
        <f t="shared" si="0"/>
        <v>121</v>
      </c>
      <c r="C10" t="s">
        <v>5</v>
      </c>
      <c r="D10" t="s">
        <v>13</v>
      </c>
      <c r="E10">
        <v>7.1</v>
      </c>
      <c r="F10">
        <v>40</v>
      </c>
      <c r="G10">
        <v>25</v>
      </c>
      <c r="H10">
        <v>2</v>
      </c>
      <c r="I10">
        <f t="shared" si="1"/>
        <v>17.04225352112676</v>
      </c>
      <c r="K10" t="s">
        <v>96</v>
      </c>
      <c r="L10">
        <f>SUMPRODUCT(TE,B91:B108)</f>
        <v>91</v>
      </c>
      <c r="M10">
        <f>SUMPRODUCT(TE,E91:E108)</f>
        <v>4.5</v>
      </c>
      <c r="N10">
        <f>SUM(TE)</f>
        <v>1</v>
      </c>
      <c r="O10" s="2" t="s">
        <v>207</v>
      </c>
      <c r="P10">
        <v>1</v>
      </c>
    </row>
    <row r="11" spans="1:16">
      <c r="A11">
        <v>0</v>
      </c>
      <c r="B11">
        <f t="shared" si="0"/>
        <v>124</v>
      </c>
      <c r="C11" t="s">
        <v>5</v>
      </c>
      <c r="D11" t="s">
        <v>14</v>
      </c>
      <c r="E11">
        <v>7.1</v>
      </c>
      <c r="F11">
        <v>34</v>
      </c>
      <c r="G11">
        <v>29</v>
      </c>
      <c r="H11">
        <v>1</v>
      </c>
      <c r="I11">
        <f t="shared" si="1"/>
        <v>17.464788732394368</v>
      </c>
      <c r="K11" t="s">
        <v>120</v>
      </c>
      <c r="L11">
        <f>SUMPRODUCT(TEAM,B110:B136)</f>
        <v>328.69671080528849</v>
      </c>
      <c r="M11">
        <f>SUMPRODUCT(TEAM,E110:E136)</f>
        <v>14.3</v>
      </c>
      <c r="N11">
        <f>SUM(TEAM)</f>
        <v>1</v>
      </c>
      <c r="O11" s="2" t="s">
        <v>207</v>
      </c>
      <c r="P11">
        <v>1</v>
      </c>
    </row>
    <row r="12" spans="1:16">
      <c r="A12">
        <v>0</v>
      </c>
      <c r="B12">
        <f t="shared" si="0"/>
        <v>118</v>
      </c>
      <c r="C12" t="s">
        <v>5</v>
      </c>
      <c r="D12" t="s">
        <v>15</v>
      </c>
      <c r="E12">
        <v>7</v>
      </c>
      <c r="F12">
        <v>37</v>
      </c>
      <c r="G12">
        <v>27</v>
      </c>
      <c r="H12">
        <v>0</v>
      </c>
      <c r="I12">
        <f t="shared" si="1"/>
        <v>16.857142857142858</v>
      </c>
      <c r="K12" t="s">
        <v>204</v>
      </c>
      <c r="L12">
        <f>SUM(L6:L11)</f>
        <v>2018.6967108052886</v>
      </c>
      <c r="M12">
        <f>SUM(M6:M11)</f>
        <v>100</v>
      </c>
    </row>
    <row r="13" spans="1:16">
      <c r="A13">
        <v>0</v>
      </c>
      <c r="B13">
        <f t="shared" si="0"/>
        <v>127</v>
      </c>
      <c r="C13" t="s">
        <v>5</v>
      </c>
      <c r="D13" t="s">
        <v>16</v>
      </c>
      <c r="E13">
        <v>7</v>
      </c>
      <c r="F13">
        <v>40</v>
      </c>
      <c r="G13">
        <v>26</v>
      </c>
      <c r="H13">
        <v>3</v>
      </c>
      <c r="I13">
        <f t="shared" si="1"/>
        <v>18.142857142857142</v>
      </c>
      <c r="M13" t="s">
        <v>206</v>
      </c>
    </row>
    <row r="14" spans="1:16">
      <c r="A14">
        <v>0</v>
      </c>
      <c r="B14">
        <f t="shared" si="0"/>
        <v>119</v>
      </c>
      <c r="C14" t="s">
        <v>5</v>
      </c>
      <c r="D14" t="s">
        <v>17</v>
      </c>
      <c r="E14">
        <v>6.9</v>
      </c>
      <c r="F14">
        <v>35</v>
      </c>
      <c r="G14">
        <v>25</v>
      </c>
      <c r="H14">
        <v>3</v>
      </c>
      <c r="I14">
        <f t="shared" si="1"/>
        <v>17.246376811594203</v>
      </c>
    </row>
    <row r="15" spans="1:16">
      <c r="A15">
        <v>0</v>
      </c>
      <c r="B15">
        <f t="shared" si="0"/>
        <v>115</v>
      </c>
      <c r="C15" t="s">
        <v>5</v>
      </c>
      <c r="D15" t="s">
        <v>18</v>
      </c>
      <c r="E15">
        <v>6.8</v>
      </c>
      <c r="F15">
        <v>40</v>
      </c>
      <c r="G15">
        <v>24</v>
      </c>
      <c r="H15">
        <v>1</v>
      </c>
      <c r="I15">
        <f t="shared" si="1"/>
        <v>16.911764705882355</v>
      </c>
    </row>
    <row r="16" spans="1:16">
      <c r="A16">
        <v>0</v>
      </c>
      <c r="B16">
        <f t="shared" si="0"/>
        <v>117</v>
      </c>
      <c r="C16" t="s">
        <v>5</v>
      </c>
      <c r="D16" t="s">
        <v>19</v>
      </c>
      <c r="E16">
        <v>6.7</v>
      </c>
      <c r="F16">
        <v>36</v>
      </c>
      <c r="G16">
        <v>25</v>
      </c>
      <c r="H16">
        <v>2</v>
      </c>
      <c r="I16">
        <f t="shared" si="1"/>
        <v>17.46268656716418</v>
      </c>
    </row>
    <row r="17" spans="1:10">
      <c r="A17">
        <v>0</v>
      </c>
      <c r="B17">
        <f t="shared" si="0"/>
        <v>111</v>
      </c>
      <c r="C17" t="s">
        <v>5</v>
      </c>
      <c r="D17" t="s">
        <v>20</v>
      </c>
      <c r="E17">
        <v>6.7</v>
      </c>
      <c r="F17">
        <v>36</v>
      </c>
      <c r="G17">
        <v>25</v>
      </c>
      <c r="H17">
        <v>0</v>
      </c>
      <c r="I17">
        <f t="shared" si="1"/>
        <v>16.567164179104477</v>
      </c>
    </row>
    <row r="18" spans="1:10">
      <c r="A18">
        <v>0</v>
      </c>
      <c r="B18">
        <f t="shared" si="0"/>
        <v>112</v>
      </c>
      <c r="C18" t="s">
        <v>5</v>
      </c>
      <c r="D18" t="s">
        <v>21</v>
      </c>
      <c r="E18">
        <v>6.6</v>
      </c>
      <c r="F18">
        <v>34</v>
      </c>
      <c r="G18">
        <v>25</v>
      </c>
      <c r="H18">
        <v>1</v>
      </c>
      <c r="I18">
        <f t="shared" si="1"/>
        <v>16.969696969696969</v>
      </c>
    </row>
    <row r="19" spans="1:10">
      <c r="A19">
        <v>0</v>
      </c>
      <c r="B19">
        <f t="shared" si="0"/>
        <v>114</v>
      </c>
      <c r="C19" t="s">
        <v>5</v>
      </c>
      <c r="D19" t="s">
        <v>22</v>
      </c>
      <c r="E19">
        <v>6.6</v>
      </c>
      <c r="F19">
        <v>45</v>
      </c>
      <c r="G19">
        <v>23</v>
      </c>
      <c r="H19">
        <v>0</v>
      </c>
      <c r="I19">
        <f t="shared" si="1"/>
        <v>17.272727272727273</v>
      </c>
    </row>
    <row r="20" spans="1:10">
      <c r="A20">
        <v>0</v>
      </c>
      <c r="B20">
        <f t="shared" si="0"/>
        <v>116</v>
      </c>
      <c r="C20" t="s">
        <v>5</v>
      </c>
      <c r="D20" t="s">
        <v>23</v>
      </c>
      <c r="E20">
        <v>6.5</v>
      </c>
      <c r="F20">
        <v>41</v>
      </c>
      <c r="G20">
        <v>24</v>
      </c>
      <c r="H20">
        <v>1</v>
      </c>
      <c r="I20">
        <f t="shared" si="1"/>
        <v>17.846153846153847</v>
      </c>
    </row>
    <row r="21" spans="1:10">
      <c r="A21">
        <v>0</v>
      </c>
      <c r="B21">
        <f t="shared" si="0"/>
        <v>108</v>
      </c>
      <c r="C21" t="s">
        <v>5</v>
      </c>
      <c r="D21" t="s">
        <v>24</v>
      </c>
      <c r="E21">
        <v>6.5</v>
      </c>
      <c r="F21">
        <v>33</v>
      </c>
      <c r="G21">
        <v>25</v>
      </c>
      <c r="H21">
        <v>0</v>
      </c>
      <c r="I21">
        <f t="shared" si="1"/>
        <v>16.615384615384617</v>
      </c>
    </row>
    <row r="22" spans="1:10">
      <c r="A22">
        <v>0</v>
      </c>
      <c r="B22">
        <f t="shared" si="0"/>
        <v>111</v>
      </c>
      <c r="C22" t="s">
        <v>5</v>
      </c>
      <c r="D22" t="s">
        <v>25</v>
      </c>
      <c r="E22">
        <v>6.4</v>
      </c>
      <c r="F22">
        <v>39</v>
      </c>
      <c r="G22">
        <v>24</v>
      </c>
      <c r="H22">
        <v>0</v>
      </c>
      <c r="I22">
        <f t="shared" si="1"/>
        <v>17.34375</v>
      </c>
    </row>
    <row r="23" spans="1:10">
      <c r="A23">
        <v>1</v>
      </c>
      <c r="B23">
        <f t="shared" si="0"/>
        <v>117</v>
      </c>
      <c r="C23" t="s">
        <v>5</v>
      </c>
      <c r="D23" t="s">
        <v>26</v>
      </c>
      <c r="E23">
        <v>6.4</v>
      </c>
      <c r="F23">
        <v>30</v>
      </c>
      <c r="G23">
        <v>24</v>
      </c>
      <c r="H23">
        <v>5</v>
      </c>
      <c r="I23">
        <f t="shared" si="1"/>
        <v>18.28125</v>
      </c>
    </row>
    <row r="24" spans="1:10">
      <c r="A24">
        <v>0</v>
      </c>
      <c r="B24">
        <f t="shared" si="0"/>
        <v>103</v>
      </c>
      <c r="C24" t="s">
        <v>5</v>
      </c>
      <c r="D24" t="s">
        <v>27</v>
      </c>
      <c r="E24">
        <v>6.3</v>
      </c>
      <c r="F24">
        <v>34</v>
      </c>
      <c r="G24">
        <v>22</v>
      </c>
      <c r="H24">
        <v>1</v>
      </c>
      <c r="I24">
        <f t="shared" si="1"/>
        <v>16.349206349206348</v>
      </c>
    </row>
    <row r="25" spans="1:10">
      <c r="A25">
        <v>0</v>
      </c>
      <c r="B25">
        <f t="shared" si="0"/>
        <v>93</v>
      </c>
      <c r="C25" t="s">
        <v>5</v>
      </c>
      <c r="D25" t="s">
        <v>28</v>
      </c>
      <c r="E25">
        <v>6.3</v>
      </c>
      <c r="F25">
        <v>30</v>
      </c>
      <c r="G25">
        <v>21</v>
      </c>
      <c r="H25">
        <v>0</v>
      </c>
      <c r="I25">
        <f t="shared" si="1"/>
        <v>14.761904761904763</v>
      </c>
    </row>
    <row r="26" spans="1:10">
      <c r="A26">
        <v>0</v>
      </c>
      <c r="B26">
        <f t="shared" si="0"/>
        <v>103</v>
      </c>
      <c r="C26" t="s">
        <v>5</v>
      </c>
      <c r="D26" t="s">
        <v>29</v>
      </c>
      <c r="E26">
        <v>6.2</v>
      </c>
      <c r="F26">
        <v>34</v>
      </c>
      <c r="G26">
        <v>23</v>
      </c>
      <c r="H26">
        <v>0</v>
      </c>
      <c r="I26">
        <f t="shared" si="1"/>
        <v>16.612903225806452</v>
      </c>
    </row>
    <row r="27" spans="1:10">
      <c r="A27">
        <v>0</v>
      </c>
      <c r="B27">
        <f t="shared" si="0"/>
        <v>61</v>
      </c>
      <c r="C27" t="s">
        <v>5</v>
      </c>
      <c r="D27" t="s">
        <v>30</v>
      </c>
      <c r="E27">
        <v>6.1</v>
      </c>
      <c r="F27">
        <v>25</v>
      </c>
      <c r="G27">
        <v>12</v>
      </c>
      <c r="H27">
        <v>0</v>
      </c>
      <c r="I27">
        <f t="shared" si="1"/>
        <v>10</v>
      </c>
    </row>
    <row r="28" spans="1:10">
      <c r="A28">
        <v>0</v>
      </c>
      <c r="B28">
        <f t="shared" si="0"/>
        <v>95</v>
      </c>
      <c r="C28" t="s">
        <v>5</v>
      </c>
      <c r="D28" t="s">
        <v>31</v>
      </c>
      <c r="E28">
        <v>6.1</v>
      </c>
      <c r="F28">
        <v>38</v>
      </c>
      <c r="G28">
        <v>19</v>
      </c>
      <c r="H28">
        <v>0</v>
      </c>
      <c r="I28">
        <f t="shared" si="1"/>
        <v>15.57377049180328</v>
      </c>
    </row>
    <row r="29" spans="1:10">
      <c r="A29">
        <v>0</v>
      </c>
      <c r="B29">
        <f t="shared" si="0"/>
        <v>72</v>
      </c>
      <c r="C29" t="s">
        <v>5</v>
      </c>
      <c r="D29" t="s">
        <v>32</v>
      </c>
      <c r="E29">
        <v>5.8</v>
      </c>
      <c r="F29">
        <v>27</v>
      </c>
      <c r="G29">
        <v>13</v>
      </c>
      <c r="H29">
        <v>2</v>
      </c>
      <c r="I29">
        <f t="shared" si="1"/>
        <v>12.413793103448276</v>
      </c>
    </row>
    <row r="30" spans="1:10">
      <c r="F30" t="s">
        <v>33</v>
      </c>
      <c r="G30" t="s">
        <v>187</v>
      </c>
      <c r="H30" t="s">
        <v>190</v>
      </c>
      <c r="I30" t="s">
        <v>188</v>
      </c>
      <c r="J30" t="s">
        <v>189</v>
      </c>
    </row>
    <row r="31" spans="1:10">
      <c r="A31">
        <v>0</v>
      </c>
      <c r="B31">
        <f>6*G31-2*H31+(F31/25)+6*J31+(I31/10)</f>
        <v>372</v>
      </c>
      <c r="C31" t="s">
        <v>34</v>
      </c>
      <c r="D31" t="s">
        <v>35</v>
      </c>
      <c r="E31">
        <v>20</v>
      </c>
      <c r="F31">
        <v>3550</v>
      </c>
      <c r="G31">
        <v>26</v>
      </c>
      <c r="H31">
        <v>11</v>
      </c>
      <c r="I31">
        <v>600</v>
      </c>
      <c r="J31">
        <v>6</v>
      </c>
    </row>
    <row r="32" spans="1:10">
      <c r="A32">
        <v>0</v>
      </c>
      <c r="B32">
        <f t="shared" ref="B32:B53" si="2">6*G32-2*H32+(F32/25)+6*J32+(I32/10)</f>
        <v>333</v>
      </c>
      <c r="C32" t="s">
        <v>34</v>
      </c>
      <c r="D32" t="s">
        <v>36</v>
      </c>
      <c r="E32">
        <v>19.600000000000001</v>
      </c>
      <c r="F32">
        <v>4300</v>
      </c>
      <c r="G32">
        <v>26</v>
      </c>
      <c r="H32">
        <v>11</v>
      </c>
      <c r="I32">
        <v>150</v>
      </c>
      <c r="J32">
        <v>2</v>
      </c>
    </row>
    <row r="33" spans="1:10">
      <c r="A33">
        <v>0</v>
      </c>
      <c r="B33">
        <f t="shared" si="2"/>
        <v>314.5</v>
      </c>
      <c r="C33" t="s">
        <v>34</v>
      </c>
      <c r="D33" t="s">
        <v>37</v>
      </c>
      <c r="E33">
        <v>19.2</v>
      </c>
      <c r="F33">
        <v>4100</v>
      </c>
      <c r="G33">
        <v>28</v>
      </c>
      <c r="H33">
        <v>18</v>
      </c>
      <c r="I33">
        <v>125</v>
      </c>
      <c r="J33">
        <v>1</v>
      </c>
    </row>
    <row r="34" spans="1:10">
      <c r="A34">
        <v>0</v>
      </c>
      <c r="B34">
        <f t="shared" si="2"/>
        <v>374</v>
      </c>
      <c r="C34" t="s">
        <v>34</v>
      </c>
      <c r="D34" t="s">
        <v>38</v>
      </c>
      <c r="E34">
        <v>19</v>
      </c>
      <c r="F34">
        <v>3450</v>
      </c>
      <c r="G34">
        <v>23</v>
      </c>
      <c r="H34">
        <v>12</v>
      </c>
      <c r="I34">
        <v>800</v>
      </c>
      <c r="J34">
        <v>7</v>
      </c>
    </row>
    <row r="35" spans="1:10">
      <c r="A35">
        <v>0</v>
      </c>
      <c r="B35">
        <f t="shared" si="2"/>
        <v>326</v>
      </c>
      <c r="C35" t="s">
        <v>34</v>
      </c>
      <c r="D35" t="s">
        <v>39</v>
      </c>
      <c r="E35">
        <v>18.5</v>
      </c>
      <c r="F35">
        <v>3600</v>
      </c>
      <c r="G35">
        <v>21</v>
      </c>
      <c r="H35">
        <v>18</v>
      </c>
      <c r="I35">
        <v>500</v>
      </c>
      <c r="J35">
        <v>7</v>
      </c>
    </row>
    <row r="36" spans="1:10">
      <c r="A36">
        <v>0</v>
      </c>
      <c r="B36">
        <f t="shared" si="2"/>
        <v>283.5</v>
      </c>
      <c r="C36" t="s">
        <v>34</v>
      </c>
      <c r="D36" t="s">
        <v>40</v>
      </c>
      <c r="E36">
        <v>18.3</v>
      </c>
      <c r="F36">
        <v>3600</v>
      </c>
      <c r="G36">
        <v>29</v>
      </c>
      <c r="H36">
        <v>20</v>
      </c>
      <c r="I36">
        <v>55</v>
      </c>
      <c r="J36">
        <v>0</v>
      </c>
    </row>
    <row r="37" spans="1:10">
      <c r="A37">
        <v>0</v>
      </c>
      <c r="B37">
        <f t="shared" si="2"/>
        <v>311</v>
      </c>
      <c r="C37" t="s">
        <v>34</v>
      </c>
      <c r="D37" t="s">
        <v>41</v>
      </c>
      <c r="E37">
        <v>17.8</v>
      </c>
      <c r="F37">
        <v>3700</v>
      </c>
      <c r="G37">
        <v>26</v>
      </c>
      <c r="H37">
        <v>15</v>
      </c>
      <c r="I37">
        <v>250</v>
      </c>
      <c r="J37">
        <v>2</v>
      </c>
    </row>
    <row r="38" spans="1:10">
      <c r="A38">
        <v>1</v>
      </c>
      <c r="B38">
        <f t="shared" si="2"/>
        <v>345</v>
      </c>
      <c r="C38" t="s">
        <v>34</v>
      </c>
      <c r="D38" t="s">
        <v>42</v>
      </c>
      <c r="E38">
        <v>17.600000000000001</v>
      </c>
      <c r="F38">
        <v>3650</v>
      </c>
      <c r="G38">
        <v>27</v>
      </c>
      <c r="H38">
        <v>11</v>
      </c>
      <c r="I38">
        <v>350</v>
      </c>
      <c r="J38">
        <v>4</v>
      </c>
    </row>
    <row r="39" spans="1:10">
      <c r="A39">
        <v>0</v>
      </c>
      <c r="B39">
        <f t="shared" si="2"/>
        <v>56</v>
      </c>
      <c r="C39" t="s">
        <v>34</v>
      </c>
      <c r="D39" t="s">
        <v>43</v>
      </c>
      <c r="E39">
        <v>17.5</v>
      </c>
      <c r="F39">
        <v>600</v>
      </c>
      <c r="G39">
        <v>6</v>
      </c>
      <c r="H39">
        <v>2</v>
      </c>
      <c r="I39">
        <v>0</v>
      </c>
      <c r="J39">
        <v>0</v>
      </c>
    </row>
    <row r="40" spans="1:10">
      <c r="A40">
        <v>0</v>
      </c>
      <c r="B40">
        <f t="shared" si="2"/>
        <v>280</v>
      </c>
      <c r="C40" t="s">
        <v>34</v>
      </c>
      <c r="D40" t="s">
        <v>44</v>
      </c>
      <c r="E40">
        <v>17.399999999999999</v>
      </c>
      <c r="F40">
        <v>3500</v>
      </c>
      <c r="G40">
        <v>25</v>
      </c>
      <c r="H40">
        <v>13</v>
      </c>
      <c r="I40">
        <v>100</v>
      </c>
      <c r="J40">
        <v>1</v>
      </c>
    </row>
    <row r="41" spans="1:10">
      <c r="A41">
        <v>0</v>
      </c>
      <c r="B41">
        <f t="shared" si="2"/>
        <v>288.08</v>
      </c>
      <c r="C41" t="s">
        <v>34</v>
      </c>
      <c r="D41" t="s">
        <v>45</v>
      </c>
      <c r="E41">
        <v>17.3</v>
      </c>
      <c r="F41">
        <v>3872</v>
      </c>
      <c r="G41">
        <v>26</v>
      </c>
      <c r="H41">
        <v>14</v>
      </c>
      <c r="I41">
        <v>52</v>
      </c>
      <c r="J41">
        <v>0</v>
      </c>
    </row>
    <row r="42" spans="1:10">
      <c r="A42">
        <v>0</v>
      </c>
      <c r="B42">
        <f t="shared" si="2"/>
        <v>286</v>
      </c>
      <c r="C42" t="s">
        <v>34</v>
      </c>
      <c r="D42" t="s">
        <v>46</v>
      </c>
      <c r="E42">
        <v>17.2</v>
      </c>
      <c r="F42">
        <v>3700</v>
      </c>
      <c r="G42">
        <v>24</v>
      </c>
      <c r="H42">
        <v>16</v>
      </c>
      <c r="I42">
        <v>200</v>
      </c>
      <c r="J42">
        <v>1</v>
      </c>
    </row>
    <row r="43" spans="1:10">
      <c r="A43">
        <v>0</v>
      </c>
      <c r="B43">
        <f t="shared" si="2"/>
        <v>292</v>
      </c>
      <c r="C43" t="s">
        <v>34</v>
      </c>
      <c r="D43" t="s">
        <v>47</v>
      </c>
      <c r="E43">
        <v>17</v>
      </c>
      <c r="F43">
        <v>3800</v>
      </c>
      <c r="G43">
        <v>26</v>
      </c>
      <c r="H43">
        <v>10</v>
      </c>
      <c r="I43">
        <v>40</v>
      </c>
      <c r="J43">
        <v>0</v>
      </c>
    </row>
    <row r="44" spans="1:10">
      <c r="A44">
        <v>0</v>
      </c>
      <c r="B44">
        <f t="shared" si="2"/>
        <v>271</v>
      </c>
      <c r="C44" t="s">
        <v>34</v>
      </c>
      <c r="D44" t="s">
        <v>48</v>
      </c>
      <c r="E44">
        <v>16.399999999999999</v>
      </c>
      <c r="F44">
        <v>3700</v>
      </c>
      <c r="G44">
        <v>26</v>
      </c>
      <c r="H44">
        <v>19</v>
      </c>
      <c r="I44">
        <v>50</v>
      </c>
      <c r="J44">
        <v>0</v>
      </c>
    </row>
    <row r="45" spans="1:10">
      <c r="A45">
        <v>0</v>
      </c>
      <c r="B45">
        <f t="shared" si="2"/>
        <v>278</v>
      </c>
      <c r="C45" t="s">
        <v>34</v>
      </c>
      <c r="D45" t="s">
        <v>49</v>
      </c>
      <c r="E45">
        <v>16.899999999999999</v>
      </c>
      <c r="F45">
        <v>3100</v>
      </c>
      <c r="G45">
        <v>20</v>
      </c>
      <c r="H45">
        <v>15</v>
      </c>
      <c r="I45">
        <v>400</v>
      </c>
      <c r="J45">
        <v>4</v>
      </c>
    </row>
    <row r="46" spans="1:10">
      <c r="A46">
        <v>0</v>
      </c>
      <c r="B46">
        <f t="shared" si="2"/>
        <v>85</v>
      </c>
      <c r="C46" t="s">
        <v>34</v>
      </c>
      <c r="D46" t="s">
        <v>50</v>
      </c>
      <c r="E46">
        <v>14.5</v>
      </c>
      <c r="F46">
        <v>1200</v>
      </c>
      <c r="G46">
        <v>8</v>
      </c>
      <c r="H46">
        <v>8</v>
      </c>
      <c r="I46">
        <v>50</v>
      </c>
      <c r="J46">
        <v>0</v>
      </c>
    </row>
    <row r="47" spans="1:10">
      <c r="A47">
        <v>0</v>
      </c>
      <c r="B47">
        <f t="shared" si="2"/>
        <v>226</v>
      </c>
      <c r="C47" t="s">
        <v>34</v>
      </c>
      <c r="D47" t="s">
        <v>51</v>
      </c>
      <c r="E47">
        <v>14.3</v>
      </c>
      <c r="F47">
        <v>3200</v>
      </c>
      <c r="G47">
        <v>20</v>
      </c>
      <c r="H47">
        <v>15</v>
      </c>
      <c r="I47">
        <v>20</v>
      </c>
      <c r="J47">
        <v>1</v>
      </c>
    </row>
    <row r="48" spans="1:10">
      <c r="A48">
        <v>0</v>
      </c>
      <c r="B48">
        <f t="shared" si="2"/>
        <v>42</v>
      </c>
      <c r="C48" t="s">
        <v>34</v>
      </c>
      <c r="D48" t="s">
        <v>52</v>
      </c>
      <c r="E48">
        <v>12.9</v>
      </c>
      <c r="F48">
        <v>700</v>
      </c>
      <c r="G48">
        <v>4</v>
      </c>
      <c r="H48">
        <v>5</v>
      </c>
      <c r="I48">
        <v>0</v>
      </c>
      <c r="J48">
        <v>0</v>
      </c>
    </row>
    <row r="49" spans="1:10">
      <c r="A49">
        <v>0</v>
      </c>
      <c r="B49">
        <f t="shared" si="2"/>
        <v>203</v>
      </c>
      <c r="C49" t="s">
        <v>34</v>
      </c>
      <c r="D49" t="s">
        <v>53</v>
      </c>
      <c r="E49">
        <v>15.2</v>
      </c>
      <c r="F49">
        <v>2800</v>
      </c>
      <c r="G49">
        <v>17</v>
      </c>
      <c r="H49">
        <v>13</v>
      </c>
      <c r="I49">
        <v>150</v>
      </c>
      <c r="J49">
        <v>0</v>
      </c>
    </row>
    <row r="50" spans="1:10">
      <c r="A50">
        <v>0</v>
      </c>
      <c r="B50">
        <f t="shared" si="2"/>
        <v>236</v>
      </c>
      <c r="C50" t="s">
        <v>34</v>
      </c>
      <c r="D50" t="s">
        <v>54</v>
      </c>
      <c r="E50">
        <v>15.5</v>
      </c>
      <c r="F50">
        <v>3000</v>
      </c>
      <c r="G50">
        <v>19</v>
      </c>
      <c r="H50">
        <v>12</v>
      </c>
      <c r="I50">
        <v>200</v>
      </c>
      <c r="J50">
        <v>1</v>
      </c>
    </row>
    <row r="51" spans="1:10">
      <c r="A51">
        <v>0</v>
      </c>
      <c r="B51">
        <f t="shared" si="2"/>
        <v>133</v>
      </c>
      <c r="C51" t="s">
        <v>34</v>
      </c>
      <c r="D51" t="s">
        <v>55</v>
      </c>
      <c r="E51">
        <v>13.1</v>
      </c>
      <c r="F51">
        <v>1800</v>
      </c>
      <c r="G51">
        <v>12</v>
      </c>
      <c r="H51">
        <v>8</v>
      </c>
      <c r="I51">
        <v>50</v>
      </c>
      <c r="J51">
        <v>0</v>
      </c>
    </row>
    <row r="52" spans="1:10">
      <c r="A52">
        <v>0</v>
      </c>
      <c r="B52">
        <f t="shared" si="2"/>
        <v>178</v>
      </c>
      <c r="C52" t="s">
        <v>34</v>
      </c>
      <c r="D52" t="s">
        <v>56</v>
      </c>
      <c r="E52">
        <v>15.3</v>
      </c>
      <c r="F52">
        <v>2300</v>
      </c>
      <c r="G52">
        <v>14</v>
      </c>
      <c r="H52">
        <v>12</v>
      </c>
      <c r="I52">
        <v>200</v>
      </c>
      <c r="J52">
        <v>1</v>
      </c>
    </row>
    <row r="53" spans="1:10">
      <c r="A53">
        <v>0</v>
      </c>
      <c r="B53">
        <f t="shared" si="2"/>
        <v>272</v>
      </c>
      <c r="C53" t="s">
        <v>34</v>
      </c>
      <c r="D53" t="s">
        <v>57</v>
      </c>
      <c r="E53">
        <v>15.8</v>
      </c>
      <c r="F53">
        <v>3800</v>
      </c>
      <c r="G53">
        <v>20</v>
      </c>
      <c r="H53">
        <v>14</v>
      </c>
      <c r="I53">
        <v>220</v>
      </c>
      <c r="J53">
        <v>1</v>
      </c>
    </row>
    <row r="54" spans="1:10">
      <c r="F54" t="s">
        <v>58</v>
      </c>
      <c r="G54" t="s">
        <v>191</v>
      </c>
      <c r="H54" t="s">
        <v>33</v>
      </c>
      <c r="I54" t="s">
        <v>187</v>
      </c>
    </row>
    <row r="55" spans="1:10">
      <c r="A55">
        <v>0</v>
      </c>
      <c r="B55">
        <f>(F55/10)+6*(G55+I55)+(H55/10)</f>
        <v>296</v>
      </c>
      <c r="C55" t="s">
        <v>59</v>
      </c>
      <c r="D55" t="s">
        <v>60</v>
      </c>
      <c r="E55">
        <v>16.5</v>
      </c>
      <c r="F55">
        <v>1450</v>
      </c>
      <c r="G55">
        <v>14</v>
      </c>
      <c r="H55">
        <v>550</v>
      </c>
      <c r="I55">
        <v>2</v>
      </c>
    </row>
    <row r="56" spans="1:10">
      <c r="A56">
        <v>0</v>
      </c>
      <c r="B56">
        <f t="shared" ref="B56:B89" si="3">(F56/10)+6*(G56+I56)+(H56/10)</f>
        <v>296</v>
      </c>
      <c r="C56" t="s">
        <v>59</v>
      </c>
      <c r="D56" t="s">
        <v>61</v>
      </c>
      <c r="E56">
        <v>16</v>
      </c>
      <c r="F56">
        <v>1650</v>
      </c>
      <c r="G56">
        <v>15</v>
      </c>
      <c r="H56">
        <v>350</v>
      </c>
      <c r="I56">
        <v>1</v>
      </c>
    </row>
    <row r="57" spans="1:10">
      <c r="A57">
        <v>0</v>
      </c>
      <c r="B57">
        <f t="shared" si="3"/>
        <v>280</v>
      </c>
      <c r="C57" t="s">
        <v>59</v>
      </c>
      <c r="D57" t="s">
        <v>62</v>
      </c>
      <c r="E57">
        <v>15.7</v>
      </c>
      <c r="F57">
        <v>1500</v>
      </c>
      <c r="G57">
        <v>14</v>
      </c>
      <c r="H57">
        <v>400</v>
      </c>
      <c r="I57">
        <v>1</v>
      </c>
    </row>
    <row r="58" spans="1:10">
      <c r="A58">
        <v>0</v>
      </c>
      <c r="B58">
        <f t="shared" si="3"/>
        <v>291</v>
      </c>
      <c r="C58" t="s">
        <v>59</v>
      </c>
      <c r="D58" t="s">
        <v>63</v>
      </c>
      <c r="E58">
        <v>16.5</v>
      </c>
      <c r="F58">
        <v>1250</v>
      </c>
      <c r="G58">
        <v>11</v>
      </c>
      <c r="H58">
        <v>700</v>
      </c>
      <c r="I58">
        <v>5</v>
      </c>
    </row>
    <row r="59" spans="1:10">
      <c r="A59">
        <v>1</v>
      </c>
      <c r="B59">
        <f t="shared" si="3"/>
        <v>308</v>
      </c>
      <c r="C59" t="s">
        <v>59</v>
      </c>
      <c r="D59" t="s">
        <v>64</v>
      </c>
      <c r="E59">
        <v>15.3</v>
      </c>
      <c r="F59">
        <v>1450</v>
      </c>
      <c r="G59">
        <v>16</v>
      </c>
      <c r="H59">
        <v>490</v>
      </c>
      <c r="I59">
        <v>3</v>
      </c>
    </row>
    <row r="60" spans="1:10">
      <c r="A60">
        <v>0</v>
      </c>
      <c r="B60">
        <f t="shared" si="3"/>
        <v>249.5</v>
      </c>
      <c r="C60" t="s">
        <v>59</v>
      </c>
      <c r="D60" t="s">
        <v>65</v>
      </c>
      <c r="E60">
        <v>15</v>
      </c>
      <c r="F60">
        <v>1300</v>
      </c>
      <c r="G60">
        <v>12</v>
      </c>
      <c r="H60">
        <v>355</v>
      </c>
      <c r="I60">
        <v>2</v>
      </c>
    </row>
    <row r="61" spans="1:10">
      <c r="A61">
        <v>0</v>
      </c>
      <c r="B61">
        <f t="shared" si="3"/>
        <v>272</v>
      </c>
      <c r="C61" t="s">
        <v>59</v>
      </c>
      <c r="D61" t="s">
        <v>66</v>
      </c>
      <c r="E61">
        <v>14.9</v>
      </c>
      <c r="F61">
        <v>1300</v>
      </c>
      <c r="G61">
        <v>15</v>
      </c>
      <c r="H61">
        <v>400</v>
      </c>
      <c r="I61">
        <v>2</v>
      </c>
    </row>
    <row r="62" spans="1:10">
      <c r="A62">
        <v>0</v>
      </c>
      <c r="B62">
        <f t="shared" si="3"/>
        <v>234</v>
      </c>
      <c r="C62" t="s">
        <v>59</v>
      </c>
      <c r="D62" t="s">
        <v>67</v>
      </c>
      <c r="E62">
        <v>14.6</v>
      </c>
      <c r="F62">
        <v>1250</v>
      </c>
      <c r="G62">
        <v>8</v>
      </c>
      <c r="H62">
        <v>550</v>
      </c>
      <c r="I62">
        <v>1</v>
      </c>
    </row>
    <row r="63" spans="1:10">
      <c r="A63">
        <v>0</v>
      </c>
      <c r="B63">
        <f t="shared" si="3"/>
        <v>234.7</v>
      </c>
      <c r="C63" t="s">
        <v>59</v>
      </c>
      <c r="D63" t="s">
        <v>68</v>
      </c>
      <c r="E63">
        <v>14.3</v>
      </c>
      <c r="F63">
        <v>1310</v>
      </c>
      <c r="G63">
        <v>12</v>
      </c>
      <c r="H63">
        <v>257</v>
      </c>
      <c r="I63">
        <v>1</v>
      </c>
    </row>
    <row r="64" spans="1:10">
      <c r="A64">
        <v>0</v>
      </c>
      <c r="B64">
        <f t="shared" si="3"/>
        <v>215.5</v>
      </c>
      <c r="C64" t="s">
        <v>59</v>
      </c>
      <c r="D64" t="s">
        <v>69</v>
      </c>
      <c r="E64">
        <v>14.1</v>
      </c>
      <c r="F64">
        <v>875</v>
      </c>
      <c r="G64">
        <v>5</v>
      </c>
      <c r="H64">
        <v>800</v>
      </c>
      <c r="I64">
        <v>3</v>
      </c>
    </row>
    <row r="65" spans="1:9">
      <c r="A65">
        <v>0</v>
      </c>
      <c r="B65">
        <f t="shared" si="3"/>
        <v>249.5</v>
      </c>
      <c r="C65" t="s">
        <v>59</v>
      </c>
      <c r="D65" t="s">
        <v>70</v>
      </c>
      <c r="E65">
        <v>13.9</v>
      </c>
      <c r="F65">
        <v>1325</v>
      </c>
      <c r="G65">
        <v>9</v>
      </c>
      <c r="H65">
        <v>450</v>
      </c>
      <c r="I65">
        <v>3</v>
      </c>
    </row>
    <row r="66" spans="1:9">
      <c r="A66">
        <v>0</v>
      </c>
      <c r="B66">
        <f t="shared" si="3"/>
        <v>213.5</v>
      </c>
      <c r="C66" t="s">
        <v>59</v>
      </c>
      <c r="D66" t="s">
        <v>71</v>
      </c>
      <c r="E66">
        <v>13.4</v>
      </c>
      <c r="F66">
        <v>1200</v>
      </c>
      <c r="G66">
        <v>9</v>
      </c>
      <c r="H66">
        <v>275</v>
      </c>
      <c r="I66">
        <v>2</v>
      </c>
    </row>
    <row r="67" spans="1:9">
      <c r="A67">
        <v>0</v>
      </c>
      <c r="B67">
        <f t="shared" si="3"/>
        <v>226</v>
      </c>
      <c r="C67" t="s">
        <v>59</v>
      </c>
      <c r="D67" t="s">
        <v>72</v>
      </c>
      <c r="E67">
        <v>12.7</v>
      </c>
      <c r="F67">
        <v>1200</v>
      </c>
      <c r="G67">
        <v>10</v>
      </c>
      <c r="H67">
        <v>400</v>
      </c>
      <c r="I67">
        <v>1</v>
      </c>
    </row>
    <row r="68" spans="1:9">
      <c r="A68">
        <v>0</v>
      </c>
      <c r="B68">
        <f t="shared" si="3"/>
        <v>216.5</v>
      </c>
      <c r="C68" t="s">
        <v>59</v>
      </c>
      <c r="D68" t="s">
        <v>73</v>
      </c>
      <c r="E68">
        <v>12.5</v>
      </c>
      <c r="F68">
        <v>1300</v>
      </c>
      <c r="G68">
        <v>9</v>
      </c>
      <c r="H68">
        <v>325</v>
      </c>
      <c r="I68">
        <v>0</v>
      </c>
    </row>
    <row r="69" spans="1:9">
      <c r="A69">
        <v>0</v>
      </c>
      <c r="B69">
        <f t="shared" si="3"/>
        <v>189.5</v>
      </c>
      <c r="C69" t="s">
        <v>59</v>
      </c>
      <c r="D69" t="s">
        <v>74</v>
      </c>
      <c r="E69">
        <v>12.2</v>
      </c>
      <c r="F69">
        <v>975</v>
      </c>
      <c r="G69">
        <v>4</v>
      </c>
      <c r="H69">
        <v>500</v>
      </c>
      <c r="I69">
        <v>3</v>
      </c>
    </row>
    <row r="70" spans="1:9">
      <c r="A70">
        <v>0</v>
      </c>
      <c r="B70">
        <f t="shared" si="3"/>
        <v>203</v>
      </c>
      <c r="C70" t="s">
        <v>59</v>
      </c>
      <c r="D70" t="s">
        <v>75</v>
      </c>
      <c r="E70">
        <v>11.8</v>
      </c>
      <c r="F70">
        <v>1200</v>
      </c>
      <c r="G70">
        <v>7</v>
      </c>
      <c r="H70">
        <v>350</v>
      </c>
      <c r="I70">
        <v>1</v>
      </c>
    </row>
    <row r="71" spans="1:9">
      <c r="A71">
        <v>0</v>
      </c>
      <c r="B71">
        <f t="shared" si="3"/>
        <v>173</v>
      </c>
      <c r="C71" t="s">
        <v>59</v>
      </c>
      <c r="D71" t="s">
        <v>76</v>
      </c>
      <c r="E71">
        <v>10.8</v>
      </c>
      <c r="F71">
        <v>1100</v>
      </c>
      <c r="G71">
        <v>8</v>
      </c>
      <c r="H71">
        <v>150</v>
      </c>
      <c r="I71">
        <v>0</v>
      </c>
    </row>
    <row r="72" spans="1:9">
      <c r="A72">
        <v>0</v>
      </c>
      <c r="B72">
        <f t="shared" si="3"/>
        <v>150</v>
      </c>
      <c r="C72" t="s">
        <v>59</v>
      </c>
      <c r="D72" t="s">
        <v>77</v>
      </c>
      <c r="E72">
        <v>9.3000000000000007</v>
      </c>
      <c r="F72">
        <v>600</v>
      </c>
      <c r="G72">
        <v>4</v>
      </c>
      <c r="H72">
        <v>600</v>
      </c>
      <c r="I72">
        <v>1</v>
      </c>
    </row>
    <row r="73" spans="1:9">
      <c r="A73">
        <v>1</v>
      </c>
      <c r="B73">
        <f t="shared" si="3"/>
        <v>237</v>
      </c>
      <c r="C73" t="s">
        <v>59</v>
      </c>
      <c r="D73" t="s">
        <v>78</v>
      </c>
      <c r="E73">
        <v>12</v>
      </c>
      <c r="F73">
        <v>1250</v>
      </c>
      <c r="G73">
        <v>10</v>
      </c>
      <c r="H73">
        <v>400</v>
      </c>
      <c r="I73">
        <v>2</v>
      </c>
    </row>
    <row r="74" spans="1:9">
      <c r="A74">
        <v>0</v>
      </c>
      <c r="B74">
        <f t="shared" si="3"/>
        <v>82</v>
      </c>
      <c r="C74" t="s">
        <v>59</v>
      </c>
      <c r="D74" t="s">
        <v>79</v>
      </c>
      <c r="E74">
        <v>5.9</v>
      </c>
      <c r="F74">
        <v>400</v>
      </c>
      <c r="G74">
        <v>1</v>
      </c>
      <c r="H74">
        <v>300</v>
      </c>
      <c r="I74">
        <v>1</v>
      </c>
    </row>
    <row r="75" spans="1:9">
      <c r="A75">
        <v>0</v>
      </c>
      <c r="B75">
        <f t="shared" si="3"/>
        <v>168</v>
      </c>
      <c r="C75" t="s">
        <v>59</v>
      </c>
      <c r="D75" t="s">
        <v>80</v>
      </c>
      <c r="E75">
        <v>8.6</v>
      </c>
      <c r="F75">
        <v>1050</v>
      </c>
      <c r="G75">
        <v>8</v>
      </c>
      <c r="H75">
        <v>150</v>
      </c>
      <c r="I75">
        <v>0</v>
      </c>
    </row>
    <row r="76" spans="1:9">
      <c r="A76">
        <v>0</v>
      </c>
      <c r="B76">
        <f t="shared" si="3"/>
        <v>159.5</v>
      </c>
      <c r="C76" t="s">
        <v>59</v>
      </c>
      <c r="D76" t="s">
        <v>81</v>
      </c>
      <c r="E76">
        <v>11.2</v>
      </c>
      <c r="F76">
        <v>800</v>
      </c>
      <c r="G76">
        <v>5</v>
      </c>
      <c r="H76">
        <v>375</v>
      </c>
      <c r="I76">
        <v>2</v>
      </c>
    </row>
    <row r="77" spans="1:9">
      <c r="A77">
        <v>0</v>
      </c>
      <c r="B77">
        <f t="shared" si="3"/>
        <v>62</v>
      </c>
      <c r="C77" t="s">
        <v>59</v>
      </c>
      <c r="D77" t="s">
        <v>82</v>
      </c>
      <c r="E77">
        <v>4.7</v>
      </c>
      <c r="F77">
        <v>350</v>
      </c>
      <c r="G77">
        <v>2</v>
      </c>
      <c r="H77">
        <v>150</v>
      </c>
      <c r="I77">
        <v>0</v>
      </c>
    </row>
    <row r="78" spans="1:9">
      <c r="A78">
        <v>0</v>
      </c>
      <c r="B78">
        <f t="shared" si="3"/>
        <v>112</v>
      </c>
      <c r="C78" t="s">
        <v>59</v>
      </c>
      <c r="D78" t="s">
        <v>83</v>
      </c>
      <c r="E78">
        <v>7.4</v>
      </c>
      <c r="F78">
        <v>500</v>
      </c>
      <c r="G78">
        <v>6</v>
      </c>
      <c r="H78">
        <v>200</v>
      </c>
      <c r="I78">
        <v>1</v>
      </c>
    </row>
    <row r="79" spans="1:9">
      <c r="A79">
        <v>0</v>
      </c>
      <c r="B79">
        <f t="shared" si="3"/>
        <v>44.5</v>
      </c>
      <c r="C79" t="s">
        <v>59</v>
      </c>
      <c r="D79" t="s">
        <v>84</v>
      </c>
      <c r="E79">
        <v>4.5999999999999996</v>
      </c>
      <c r="F79">
        <v>250</v>
      </c>
      <c r="G79">
        <v>2</v>
      </c>
      <c r="H79">
        <v>75</v>
      </c>
      <c r="I79">
        <v>0</v>
      </c>
    </row>
    <row r="80" spans="1:9">
      <c r="A80">
        <v>0</v>
      </c>
      <c r="B80">
        <f t="shared" si="3"/>
        <v>190.5</v>
      </c>
      <c r="C80" t="s">
        <v>59</v>
      </c>
      <c r="D80" t="s">
        <v>85</v>
      </c>
      <c r="E80">
        <v>11</v>
      </c>
      <c r="F80">
        <v>1175</v>
      </c>
      <c r="G80">
        <v>7</v>
      </c>
      <c r="H80">
        <v>250</v>
      </c>
      <c r="I80">
        <v>1</v>
      </c>
    </row>
    <row r="81" spans="1:9">
      <c r="A81">
        <v>1</v>
      </c>
      <c r="B81">
        <f t="shared" si="3"/>
        <v>133.5</v>
      </c>
      <c r="C81" t="s">
        <v>59</v>
      </c>
      <c r="D81" t="s">
        <v>86</v>
      </c>
      <c r="E81">
        <v>7.1</v>
      </c>
      <c r="F81">
        <v>800</v>
      </c>
      <c r="G81">
        <v>6</v>
      </c>
      <c r="H81">
        <v>175</v>
      </c>
      <c r="I81">
        <v>0</v>
      </c>
    </row>
    <row r="82" spans="1:9">
      <c r="A82">
        <v>0</v>
      </c>
      <c r="B82">
        <f t="shared" si="3"/>
        <v>127.5</v>
      </c>
      <c r="C82" t="s">
        <v>59</v>
      </c>
      <c r="D82" t="s">
        <v>87</v>
      </c>
      <c r="E82">
        <v>7.6</v>
      </c>
      <c r="F82">
        <v>700</v>
      </c>
      <c r="G82">
        <v>3</v>
      </c>
      <c r="H82">
        <v>335</v>
      </c>
      <c r="I82">
        <v>1</v>
      </c>
    </row>
    <row r="83" spans="1:9">
      <c r="A83">
        <v>0</v>
      </c>
      <c r="B83">
        <f t="shared" si="3"/>
        <v>83</v>
      </c>
      <c r="C83" t="s">
        <v>59</v>
      </c>
      <c r="D83" t="s">
        <v>88</v>
      </c>
      <c r="E83">
        <v>6.6</v>
      </c>
      <c r="F83">
        <v>500</v>
      </c>
      <c r="G83">
        <v>3</v>
      </c>
      <c r="H83">
        <v>150</v>
      </c>
      <c r="I83">
        <v>0</v>
      </c>
    </row>
    <row r="84" spans="1:9">
      <c r="A84">
        <v>0</v>
      </c>
      <c r="B84">
        <f t="shared" si="3"/>
        <v>209</v>
      </c>
      <c r="C84" t="s">
        <v>59</v>
      </c>
      <c r="D84" t="s">
        <v>89</v>
      </c>
      <c r="E84">
        <v>11.6</v>
      </c>
      <c r="F84">
        <v>1300</v>
      </c>
      <c r="G84">
        <v>9</v>
      </c>
      <c r="H84">
        <v>250</v>
      </c>
      <c r="I84">
        <v>0</v>
      </c>
    </row>
    <row r="85" spans="1:9">
      <c r="A85">
        <v>0</v>
      </c>
      <c r="B85">
        <f t="shared" si="3"/>
        <v>166.5</v>
      </c>
      <c r="C85" t="s">
        <v>59</v>
      </c>
      <c r="D85" t="s">
        <v>90</v>
      </c>
      <c r="E85">
        <v>9.1</v>
      </c>
      <c r="F85">
        <v>1050</v>
      </c>
      <c r="G85">
        <v>6</v>
      </c>
      <c r="H85">
        <v>255</v>
      </c>
      <c r="I85">
        <v>0</v>
      </c>
    </row>
    <row r="86" spans="1:9">
      <c r="A86">
        <v>0</v>
      </c>
      <c r="B86">
        <f t="shared" si="3"/>
        <v>73</v>
      </c>
      <c r="C86" t="s">
        <v>59</v>
      </c>
      <c r="D86" t="s">
        <v>91</v>
      </c>
      <c r="E86">
        <v>8.8000000000000007</v>
      </c>
      <c r="F86">
        <v>250</v>
      </c>
      <c r="G86">
        <v>1</v>
      </c>
      <c r="H86">
        <v>300</v>
      </c>
      <c r="I86">
        <v>2</v>
      </c>
    </row>
    <row r="87" spans="1:9">
      <c r="A87">
        <v>0</v>
      </c>
      <c r="B87">
        <f t="shared" si="3"/>
        <v>91</v>
      </c>
      <c r="C87" t="s">
        <v>59</v>
      </c>
      <c r="D87" t="s">
        <v>92</v>
      </c>
      <c r="E87">
        <v>9.6</v>
      </c>
      <c r="F87">
        <v>500</v>
      </c>
      <c r="G87">
        <v>6</v>
      </c>
      <c r="H87">
        <v>50</v>
      </c>
      <c r="I87">
        <v>0</v>
      </c>
    </row>
    <row r="88" spans="1:9">
      <c r="A88">
        <v>0</v>
      </c>
      <c r="B88">
        <f t="shared" si="3"/>
        <v>159.5</v>
      </c>
      <c r="C88" t="s">
        <v>59</v>
      </c>
      <c r="D88" t="s">
        <v>93</v>
      </c>
      <c r="E88">
        <v>10.5</v>
      </c>
      <c r="F88">
        <v>900</v>
      </c>
      <c r="G88">
        <v>6</v>
      </c>
      <c r="H88">
        <v>275</v>
      </c>
      <c r="I88">
        <v>1</v>
      </c>
    </row>
    <row r="89" spans="1:9">
      <c r="A89">
        <v>0</v>
      </c>
      <c r="B89">
        <f t="shared" si="3"/>
        <v>117</v>
      </c>
      <c r="C89" t="s">
        <v>59</v>
      </c>
      <c r="D89" t="s">
        <v>94</v>
      </c>
      <c r="E89">
        <v>7.5</v>
      </c>
      <c r="F89">
        <v>400</v>
      </c>
      <c r="G89">
        <v>7</v>
      </c>
      <c r="H89">
        <v>350</v>
      </c>
      <c r="I89">
        <v>0</v>
      </c>
    </row>
    <row r="90" spans="1:9">
      <c r="F90" t="s">
        <v>95</v>
      </c>
      <c r="G90" t="s">
        <v>200</v>
      </c>
    </row>
    <row r="91" spans="1:9">
      <c r="A91">
        <v>0</v>
      </c>
      <c r="B91">
        <f>(F91/10)+6*G91</f>
        <v>122</v>
      </c>
      <c r="C91" t="s">
        <v>96</v>
      </c>
      <c r="D91" t="s">
        <v>97</v>
      </c>
      <c r="E91">
        <v>7</v>
      </c>
      <c r="F91">
        <v>800</v>
      </c>
      <c r="G91">
        <v>7</v>
      </c>
    </row>
    <row r="92" spans="1:9">
      <c r="A92">
        <v>0</v>
      </c>
      <c r="B92">
        <f t="shared" ref="B92:B108" si="4">(F92/10)+6*G92</f>
        <v>116</v>
      </c>
      <c r="C92" t="s">
        <v>96</v>
      </c>
      <c r="D92" t="s">
        <v>98</v>
      </c>
      <c r="E92">
        <v>6.8</v>
      </c>
      <c r="F92">
        <v>800</v>
      </c>
      <c r="G92">
        <v>6</v>
      </c>
    </row>
    <row r="93" spans="1:9">
      <c r="A93">
        <v>0</v>
      </c>
      <c r="B93">
        <f t="shared" si="4"/>
        <v>127.5</v>
      </c>
      <c r="C93" t="s">
        <v>96</v>
      </c>
      <c r="D93" t="s">
        <v>99</v>
      </c>
      <c r="E93">
        <v>6.3</v>
      </c>
      <c r="F93">
        <v>975</v>
      </c>
      <c r="G93">
        <v>5</v>
      </c>
    </row>
    <row r="94" spans="1:9">
      <c r="A94">
        <v>0</v>
      </c>
      <c r="B94">
        <f t="shared" si="4"/>
        <v>67</v>
      </c>
      <c r="C94" t="s">
        <v>96</v>
      </c>
      <c r="D94" t="s">
        <v>100</v>
      </c>
      <c r="E94">
        <v>5.7</v>
      </c>
      <c r="F94">
        <v>550</v>
      </c>
      <c r="G94">
        <v>2</v>
      </c>
    </row>
    <row r="95" spans="1:9">
      <c r="A95">
        <v>0</v>
      </c>
      <c r="B95">
        <f t="shared" si="4"/>
        <v>84</v>
      </c>
      <c r="C95" t="s">
        <v>96</v>
      </c>
      <c r="D95" t="s">
        <v>101</v>
      </c>
      <c r="E95">
        <v>5.3</v>
      </c>
      <c r="F95">
        <v>600</v>
      </c>
      <c r="G95">
        <v>4</v>
      </c>
    </row>
    <row r="96" spans="1:9">
      <c r="A96">
        <v>0</v>
      </c>
      <c r="B96">
        <f t="shared" si="4"/>
        <v>86</v>
      </c>
      <c r="C96" t="s">
        <v>96</v>
      </c>
      <c r="D96" t="s">
        <v>102</v>
      </c>
      <c r="E96">
        <v>5.2</v>
      </c>
      <c r="F96">
        <v>500</v>
      </c>
      <c r="G96">
        <v>6</v>
      </c>
    </row>
    <row r="97" spans="1:18">
      <c r="A97">
        <v>0</v>
      </c>
      <c r="B97">
        <f t="shared" si="4"/>
        <v>92</v>
      </c>
      <c r="C97" t="s">
        <v>96</v>
      </c>
      <c r="D97" t="s">
        <v>103</v>
      </c>
      <c r="E97">
        <v>5.0999999999999996</v>
      </c>
      <c r="F97">
        <v>500</v>
      </c>
      <c r="G97">
        <v>7</v>
      </c>
    </row>
    <row r="98" spans="1:18">
      <c r="A98">
        <v>1</v>
      </c>
      <c r="B98">
        <f t="shared" si="4"/>
        <v>91</v>
      </c>
      <c r="C98" t="s">
        <v>96</v>
      </c>
      <c r="D98" t="s">
        <v>104</v>
      </c>
      <c r="E98">
        <v>4.5</v>
      </c>
      <c r="F98">
        <v>550</v>
      </c>
      <c r="G98">
        <v>6</v>
      </c>
    </row>
    <row r="99" spans="1:18">
      <c r="A99">
        <v>0</v>
      </c>
      <c r="B99">
        <f t="shared" si="4"/>
        <v>75.5</v>
      </c>
      <c r="C99" t="s">
        <v>96</v>
      </c>
      <c r="D99" t="s">
        <v>105</v>
      </c>
      <c r="E99">
        <v>4.3</v>
      </c>
      <c r="F99">
        <v>515</v>
      </c>
      <c r="G99">
        <v>4</v>
      </c>
    </row>
    <row r="100" spans="1:18">
      <c r="A100">
        <v>0</v>
      </c>
      <c r="B100">
        <f t="shared" si="4"/>
        <v>57.5</v>
      </c>
      <c r="C100" t="s">
        <v>96</v>
      </c>
      <c r="D100" t="s">
        <v>106</v>
      </c>
      <c r="E100">
        <v>4.2</v>
      </c>
      <c r="F100">
        <v>275</v>
      </c>
      <c r="G100">
        <v>5</v>
      </c>
    </row>
    <row r="101" spans="1:18">
      <c r="A101">
        <v>0</v>
      </c>
      <c r="B101">
        <f t="shared" si="4"/>
        <v>64</v>
      </c>
      <c r="C101" t="s">
        <v>96</v>
      </c>
      <c r="D101" t="s">
        <v>107</v>
      </c>
      <c r="E101">
        <v>4.0999999999999996</v>
      </c>
      <c r="F101">
        <v>400</v>
      </c>
      <c r="G101">
        <v>4</v>
      </c>
    </row>
    <row r="102" spans="1:18">
      <c r="A102">
        <v>0</v>
      </c>
      <c r="B102">
        <f t="shared" si="4"/>
        <v>63</v>
      </c>
      <c r="C102" t="s">
        <v>96</v>
      </c>
      <c r="D102" t="s">
        <v>108</v>
      </c>
      <c r="E102">
        <v>4</v>
      </c>
      <c r="F102">
        <v>450</v>
      </c>
      <c r="G102">
        <v>3</v>
      </c>
    </row>
    <row r="103" spans="1:18">
      <c r="A103">
        <v>0</v>
      </c>
      <c r="B103">
        <f t="shared" si="4"/>
        <v>64</v>
      </c>
      <c r="C103" t="s">
        <v>96</v>
      </c>
      <c r="D103" t="s">
        <v>109</v>
      </c>
      <c r="E103">
        <v>3.8</v>
      </c>
      <c r="F103">
        <v>400</v>
      </c>
      <c r="G103">
        <v>4</v>
      </c>
    </row>
    <row r="104" spans="1:18">
      <c r="A104">
        <v>0</v>
      </c>
      <c r="B104">
        <f t="shared" si="4"/>
        <v>47</v>
      </c>
      <c r="C104" t="s">
        <v>96</v>
      </c>
      <c r="D104" t="s">
        <v>110</v>
      </c>
      <c r="E104">
        <v>2.5</v>
      </c>
      <c r="F104">
        <v>350</v>
      </c>
      <c r="G104">
        <v>2</v>
      </c>
    </row>
    <row r="105" spans="1:18">
      <c r="A105">
        <v>0</v>
      </c>
      <c r="B105">
        <f t="shared" si="4"/>
        <v>32</v>
      </c>
      <c r="C105" t="s">
        <v>96</v>
      </c>
      <c r="D105" t="s">
        <v>111</v>
      </c>
      <c r="E105">
        <v>2.8</v>
      </c>
      <c r="F105">
        <v>200</v>
      </c>
      <c r="G105">
        <v>2</v>
      </c>
    </row>
    <row r="106" spans="1:18">
      <c r="A106">
        <v>0</v>
      </c>
      <c r="B106">
        <f t="shared" si="4"/>
        <v>42</v>
      </c>
      <c r="C106" t="s">
        <v>96</v>
      </c>
      <c r="D106" t="s">
        <v>112</v>
      </c>
      <c r="E106">
        <v>3.6</v>
      </c>
      <c r="F106">
        <v>300</v>
      </c>
      <c r="G106">
        <v>2</v>
      </c>
    </row>
    <row r="107" spans="1:18">
      <c r="A107">
        <v>0</v>
      </c>
      <c r="B107">
        <f t="shared" si="4"/>
        <v>66.5</v>
      </c>
      <c r="C107" t="s">
        <v>96</v>
      </c>
      <c r="D107" t="s">
        <v>113</v>
      </c>
      <c r="E107">
        <v>4</v>
      </c>
      <c r="F107">
        <v>425</v>
      </c>
      <c r="G107">
        <v>4</v>
      </c>
    </row>
    <row r="108" spans="1:18">
      <c r="A108">
        <v>0</v>
      </c>
      <c r="B108">
        <f t="shared" si="4"/>
        <v>55</v>
      </c>
      <c r="C108" t="s">
        <v>96</v>
      </c>
      <c r="D108" t="s">
        <v>114</v>
      </c>
      <c r="E108">
        <v>3.5</v>
      </c>
      <c r="F108">
        <v>250</v>
      </c>
      <c r="G108">
        <v>5</v>
      </c>
    </row>
    <row r="109" spans="1:18">
      <c r="F109" t="s">
        <v>115</v>
      </c>
      <c r="G109" t="s">
        <v>116</v>
      </c>
      <c r="H109" t="s">
        <v>117</v>
      </c>
      <c r="I109" t="s">
        <v>118</v>
      </c>
      <c r="J109" t="s">
        <v>119</v>
      </c>
      <c r="K109">
        <v>0</v>
      </c>
      <c r="L109" s="1" t="s">
        <v>197</v>
      </c>
      <c r="M109" s="1" t="s">
        <v>198</v>
      </c>
      <c r="N109" t="s">
        <v>192</v>
      </c>
      <c r="O109" t="s">
        <v>193</v>
      </c>
      <c r="P109" t="s">
        <v>194</v>
      </c>
      <c r="Q109" t="s">
        <v>195</v>
      </c>
      <c r="R109" t="s">
        <v>196</v>
      </c>
    </row>
    <row r="110" spans="1:18">
      <c r="A110">
        <v>0</v>
      </c>
      <c r="B110">
        <f>6*G110+6*H110+4*I110+2*J110+16*(10*K110+6*L110+4*M110+2*N110+0*O110-2*P110-4*Q110-6*R110)</f>
        <v>327.54736205337696</v>
      </c>
      <c r="C110" t="s">
        <v>120</v>
      </c>
      <c r="D110" t="s">
        <v>121</v>
      </c>
      <c r="E110">
        <v>14.5</v>
      </c>
      <c r="F110">
        <v>12.3</v>
      </c>
      <c r="G110">
        <v>6</v>
      </c>
      <c r="H110">
        <v>0</v>
      </c>
      <c r="I110">
        <v>38</v>
      </c>
      <c r="J110">
        <v>43</v>
      </c>
      <c r="K110">
        <f>POISSON(0,F110,FALSE)</f>
        <v>4.5517444630832312E-6</v>
      </c>
      <c r="L110">
        <f>POISSON(6,F110,TRUE)-POISSON(0,F110,TRUE)</f>
        <v>3.8723294417807537E-2</v>
      </c>
      <c r="M110">
        <f>POISSON(13,F110,TRUE)-POISSON(6,F110,TRUE)</f>
        <v>0.61078057164459065</v>
      </c>
      <c r="N110">
        <f>POISSON(20,F110,TRUE)-POISSON(13,F110,TRUE)</f>
        <v>0.33568533730999184</v>
      </c>
      <c r="O110">
        <f>POISSON(27,F110,TRUE)-POISSON(20,F110,TRUE)</f>
        <v>1.4722279661460558E-2</v>
      </c>
      <c r="P110">
        <f>POISSON(34,F110,TRUE)-POISSON(27,F110,TRUE)</f>
        <v>8.3872063488921178E-5</v>
      </c>
      <c r="Q110">
        <f>POISSON(41,F110,TRUE)-POISSON(34,F110,TRUE)</f>
        <v>9.3131199752072291E-8</v>
      </c>
      <c r="R110">
        <f>1-POISSON(41,F110,TRUE)</f>
        <v>2.6997626356717319E-11</v>
      </c>
    </row>
    <row r="111" spans="1:18">
      <c r="A111">
        <v>1</v>
      </c>
      <c r="B111">
        <f t="shared" ref="B111:B136" si="5">6*G111+6*H111+4*I111+2*J111+16*(10*K111+6*L111+4*M111+2*N111+0*O111-2*P111-4*Q111-6*R111)</f>
        <v>328.69671080528849</v>
      </c>
      <c r="C111" t="s">
        <v>120</v>
      </c>
      <c r="D111" t="s">
        <v>122</v>
      </c>
      <c r="E111">
        <v>14.3</v>
      </c>
      <c r="F111">
        <v>15.1</v>
      </c>
      <c r="G111">
        <v>4</v>
      </c>
      <c r="H111">
        <v>0</v>
      </c>
      <c r="I111">
        <v>38</v>
      </c>
      <c r="J111">
        <v>56</v>
      </c>
      <c r="K111">
        <f t="shared" ref="K111:K136" si="6">POISSON(0,F111,FALSE)</f>
        <v>2.7679186585408071E-7</v>
      </c>
      <c r="L111">
        <f t="shared" ref="L111:L136" si="7">POISSON(6,F111,TRUE)-POISSON(0,F111,TRUE)</f>
        <v>7.16192865646933E-3</v>
      </c>
      <c r="M111">
        <f t="shared" ref="M111:M136" si="8">POISSON(13,F111,TRUE)-POISSON(6,F111,TRUE)</f>
        <v>0.34655931987531502</v>
      </c>
      <c r="N111">
        <f t="shared" ref="N111:N136" si="9">POISSON(20,F111,TRUE)-POISSON(13,F111,TRUE)</f>
        <v>0.55905670245200079</v>
      </c>
      <c r="O111">
        <f t="shared" ref="O111:O136" si="10">POISSON(27,F111,TRUE)-POISSON(20,F111,TRUE)</f>
        <v>8.5339852500086466E-2</v>
      </c>
      <c r="P111">
        <f t="shared" ref="P111:P136" si="11">POISSON(34,F111,TRUE)-POISSON(27,F111,TRUE)</f>
        <v>1.873549905538896E-3</v>
      </c>
      <c r="Q111">
        <f t="shared" ref="Q111:Q136" si="12">POISSON(41,F111,TRUE)-POISSON(34,F111,TRUE)</f>
        <v>8.3598956076569308E-6</v>
      </c>
      <c r="R111">
        <f t="shared" ref="R111:R136" si="13">1-POISSON(41,F111,TRUE)</f>
        <v>9.923115995569276E-9</v>
      </c>
    </row>
    <row r="112" spans="1:18">
      <c r="A112">
        <v>0</v>
      </c>
      <c r="B112">
        <f t="shared" si="5"/>
        <v>306.00325724878155</v>
      </c>
      <c r="C112" t="s">
        <v>120</v>
      </c>
      <c r="D112" t="s">
        <v>123</v>
      </c>
      <c r="E112">
        <v>14</v>
      </c>
      <c r="F112">
        <v>20.5</v>
      </c>
      <c r="G112">
        <v>4</v>
      </c>
      <c r="H112">
        <v>0</v>
      </c>
      <c r="I112">
        <v>45</v>
      </c>
      <c r="J112">
        <v>43</v>
      </c>
      <c r="K112">
        <f t="shared" si="6"/>
        <v>1.2501528663867426E-9</v>
      </c>
      <c r="L112">
        <f t="shared" si="7"/>
        <v>1.7787172088173863E-4</v>
      </c>
      <c r="M112">
        <f t="shared" si="8"/>
        <v>5.3527871925412938E-2</v>
      </c>
      <c r="N112">
        <f t="shared" si="9"/>
        <v>0.46106040923510416</v>
      </c>
      <c r="O112">
        <f t="shared" si="10"/>
        <v>0.41891095931396438</v>
      </c>
      <c r="P112">
        <f t="shared" si="11"/>
        <v>6.4118532060552513E-2</v>
      </c>
      <c r="Q112">
        <f t="shared" si="12"/>
        <v>2.1836100674306191E-3</v>
      </c>
      <c r="R112">
        <f t="shared" si="13"/>
        <v>2.0744426500796109E-5</v>
      </c>
    </row>
    <row r="113" spans="1:18">
      <c r="A113">
        <v>0</v>
      </c>
      <c r="B113">
        <f t="shared" si="5"/>
        <v>266.97452827391277</v>
      </c>
      <c r="C113" t="s">
        <v>120</v>
      </c>
      <c r="D113" t="s">
        <v>124</v>
      </c>
      <c r="E113">
        <v>13.6</v>
      </c>
      <c r="F113">
        <v>21.6</v>
      </c>
      <c r="G113">
        <v>2</v>
      </c>
      <c r="H113">
        <v>0</v>
      </c>
      <c r="I113">
        <v>36</v>
      </c>
      <c r="J113">
        <v>50</v>
      </c>
      <c r="K113">
        <f t="shared" si="6"/>
        <v>4.1613973942241488E-10</v>
      </c>
      <c r="L113">
        <f t="shared" si="7"/>
        <v>7.9583395972049272E-5</v>
      </c>
      <c r="M113">
        <f t="shared" si="8"/>
        <v>3.3206854944910706E-2</v>
      </c>
      <c r="N113">
        <f t="shared" si="9"/>
        <v>0.38653348385490527</v>
      </c>
      <c r="O113">
        <f t="shared" si="10"/>
        <v>0.47488715627021566</v>
      </c>
      <c r="P113">
        <f t="shared" si="11"/>
        <v>0.10041888866018223</v>
      </c>
      <c r="Q113">
        <f t="shared" si="12"/>
        <v>4.8090485796384863E-3</v>
      </c>
      <c r="R113">
        <f t="shared" si="13"/>
        <v>6.4983878035884679E-5</v>
      </c>
    </row>
    <row r="114" spans="1:18">
      <c r="A114">
        <v>0</v>
      </c>
      <c r="B114">
        <f t="shared" si="5"/>
        <v>270.62816303370272</v>
      </c>
      <c r="C114" t="s">
        <v>120</v>
      </c>
      <c r="D114" t="s">
        <v>125</v>
      </c>
      <c r="E114">
        <v>13.3</v>
      </c>
      <c r="F114">
        <v>24.3</v>
      </c>
      <c r="G114">
        <v>6</v>
      </c>
      <c r="H114">
        <v>1</v>
      </c>
      <c r="I114">
        <v>38</v>
      </c>
      <c r="J114">
        <v>39</v>
      </c>
      <c r="K114">
        <f t="shared" si="6"/>
        <v>2.7966884559269271E-11</v>
      </c>
      <c r="L114">
        <f t="shared" si="7"/>
        <v>1.0454205684155446E-5</v>
      </c>
      <c r="M114">
        <f t="shared" si="8"/>
        <v>9.2167624095425976E-3</v>
      </c>
      <c r="N114">
        <f t="shared" si="9"/>
        <v>0.21516748015629447</v>
      </c>
      <c r="O114">
        <f t="shared" si="10"/>
        <v>0.52382004795392012</v>
      </c>
      <c r="P114">
        <f t="shared" si="11"/>
        <v>0.22776326401598301</v>
      </c>
      <c r="Q114">
        <f t="shared" si="12"/>
        <v>2.332696477875229E-2</v>
      </c>
      <c r="R114">
        <f t="shared" si="13"/>
        <v>6.9502645185648415E-4</v>
      </c>
    </row>
    <row r="115" spans="1:18">
      <c r="A115">
        <v>0</v>
      </c>
      <c r="B115">
        <f t="shared" si="5"/>
        <v>249.76670499134013</v>
      </c>
      <c r="C115" t="s">
        <v>120</v>
      </c>
      <c r="D115" t="s">
        <v>126</v>
      </c>
      <c r="E115">
        <v>13.1</v>
      </c>
      <c r="F115">
        <v>18.8</v>
      </c>
      <c r="G115">
        <v>2</v>
      </c>
      <c r="H115">
        <v>0</v>
      </c>
      <c r="I115">
        <v>30</v>
      </c>
      <c r="J115">
        <v>47</v>
      </c>
      <c r="K115">
        <f t="shared" si="6"/>
        <v>6.8432710222179877E-9</v>
      </c>
      <c r="L115">
        <f t="shared" si="7"/>
        <v>5.9810524497057652E-4</v>
      </c>
      <c r="M115">
        <f t="shared" si="8"/>
        <v>0.10561031434010253</v>
      </c>
      <c r="N115">
        <f t="shared" si="9"/>
        <v>0.55818215394689308</v>
      </c>
      <c r="O115">
        <f t="shared" si="10"/>
        <v>0.3076559626736417</v>
      </c>
      <c r="P115">
        <f t="shared" si="11"/>
        <v>2.7422107639859528E-2</v>
      </c>
      <c r="Q115">
        <f t="shared" si="12"/>
        <v>5.2855397465845222E-4</v>
      </c>
      <c r="R115">
        <f t="shared" si="13"/>
        <v>2.7953366030786242E-6</v>
      </c>
    </row>
    <row r="116" spans="1:18">
      <c r="A116">
        <v>0</v>
      </c>
      <c r="B116">
        <f t="shared" si="5"/>
        <v>234.68804265726916</v>
      </c>
      <c r="C116" t="s">
        <v>120</v>
      </c>
      <c r="D116" t="s">
        <v>127</v>
      </c>
      <c r="E116">
        <v>13</v>
      </c>
      <c r="F116">
        <v>22.1</v>
      </c>
      <c r="G116">
        <v>6</v>
      </c>
      <c r="H116">
        <v>0</v>
      </c>
      <c r="I116">
        <v>31</v>
      </c>
      <c r="J116">
        <v>33</v>
      </c>
      <c r="K116">
        <f t="shared" si="6"/>
        <v>2.5240151068452068E-10</v>
      </c>
      <c r="L116">
        <f t="shared" si="7"/>
        <v>5.4961041009926843E-5</v>
      </c>
      <c r="M116">
        <f t="shared" si="8"/>
        <v>2.6488642958680985E-2</v>
      </c>
      <c r="N116">
        <f t="shared" si="9"/>
        <v>0.35231417280403315</v>
      </c>
      <c r="O116">
        <f t="shared" si="10"/>
        <v>0.49408036865378713</v>
      </c>
      <c r="P116">
        <f t="shared" si="11"/>
        <v>0.12027402785198771</v>
      </c>
      <c r="Q116">
        <f t="shared" si="12"/>
        <v>6.6824970995154054E-3</v>
      </c>
      <c r="R116">
        <f t="shared" si="13"/>
        <v>1.0532933858420357E-4</v>
      </c>
    </row>
    <row r="117" spans="1:18">
      <c r="A117">
        <v>0</v>
      </c>
      <c r="B117">
        <f t="shared" si="5"/>
        <v>274.85390195307212</v>
      </c>
      <c r="C117" t="s">
        <v>120</v>
      </c>
      <c r="D117" t="s">
        <v>128</v>
      </c>
      <c r="E117">
        <v>12.8</v>
      </c>
      <c r="F117">
        <v>19</v>
      </c>
      <c r="G117">
        <v>7</v>
      </c>
      <c r="H117">
        <v>0</v>
      </c>
      <c r="I117">
        <v>31</v>
      </c>
      <c r="J117">
        <v>43</v>
      </c>
      <c r="K117">
        <f t="shared" si="6"/>
        <v>5.6027964375372678E-9</v>
      </c>
      <c r="L117">
        <f t="shared" si="7"/>
        <v>5.1965022612906206E-4</v>
      </c>
      <c r="M117">
        <f t="shared" si="8"/>
        <v>9.787911984626356E-2</v>
      </c>
      <c r="N117">
        <f t="shared" si="9"/>
        <v>0.54877558956131101</v>
      </c>
      <c r="O117">
        <f t="shared" si="10"/>
        <v>0.32155759837653486</v>
      </c>
      <c r="P117">
        <f t="shared" si="11"/>
        <v>3.0631298384344752E-2</v>
      </c>
      <c r="Q117">
        <f t="shared" si="12"/>
        <v>6.3314047950246977E-4</v>
      </c>
      <c r="R117">
        <f t="shared" si="13"/>
        <v>3.5975231178486666E-6</v>
      </c>
    </row>
    <row r="118" spans="1:18">
      <c r="A118">
        <v>0</v>
      </c>
      <c r="B118">
        <f t="shared" si="5"/>
        <v>230.9745282739128</v>
      </c>
      <c r="C118" t="s">
        <v>120</v>
      </c>
      <c r="D118" t="s">
        <v>129</v>
      </c>
      <c r="E118">
        <v>12.7</v>
      </c>
      <c r="F118">
        <v>21.6</v>
      </c>
      <c r="G118">
        <v>6</v>
      </c>
      <c r="H118">
        <v>0</v>
      </c>
      <c r="I118">
        <v>29</v>
      </c>
      <c r="J118">
        <v>34</v>
      </c>
      <c r="K118">
        <f t="shared" si="6"/>
        <v>4.1613973942241488E-10</v>
      </c>
      <c r="L118">
        <f t="shared" si="7"/>
        <v>7.9583395972049272E-5</v>
      </c>
      <c r="M118">
        <f t="shared" si="8"/>
        <v>3.3206854944910706E-2</v>
      </c>
      <c r="N118">
        <f t="shared" si="9"/>
        <v>0.38653348385490527</v>
      </c>
      <c r="O118">
        <f t="shared" si="10"/>
        <v>0.47488715627021566</v>
      </c>
      <c r="P118">
        <f t="shared" si="11"/>
        <v>0.10041888866018223</v>
      </c>
      <c r="Q118">
        <f t="shared" si="12"/>
        <v>4.8090485796384863E-3</v>
      </c>
      <c r="R118">
        <f t="shared" si="13"/>
        <v>6.4983878035884679E-5</v>
      </c>
    </row>
    <row r="119" spans="1:18">
      <c r="A119">
        <v>0</v>
      </c>
      <c r="B119">
        <f t="shared" si="5"/>
        <v>288.11471165040462</v>
      </c>
      <c r="C119" t="s">
        <v>120</v>
      </c>
      <c r="D119" t="s">
        <v>130</v>
      </c>
      <c r="E119">
        <v>12.6</v>
      </c>
      <c r="F119">
        <v>19.600000000000001</v>
      </c>
      <c r="G119">
        <v>3</v>
      </c>
      <c r="H119">
        <v>0</v>
      </c>
      <c r="I119">
        <v>39</v>
      </c>
      <c r="J119">
        <v>47</v>
      </c>
      <c r="K119">
        <f t="shared" si="6"/>
        <v>3.0748798795866061E-9</v>
      </c>
      <c r="L119">
        <f t="shared" si="7"/>
        <v>3.3965683786721672E-4</v>
      </c>
      <c r="M119">
        <f t="shared" si="8"/>
        <v>7.7419642566951774E-2</v>
      </c>
      <c r="N119">
        <f t="shared" si="9"/>
        <v>0.51681960840767249</v>
      </c>
      <c r="O119">
        <f t="shared" si="10"/>
        <v>0.36240688648016772</v>
      </c>
      <c r="P119">
        <f t="shared" si="11"/>
        <v>4.1942727588649031E-2</v>
      </c>
      <c r="Q119">
        <f t="shared" si="12"/>
        <v>1.0640123656516787E-3</v>
      </c>
      <c r="R119">
        <f t="shared" si="13"/>
        <v>7.4626781602082914E-6</v>
      </c>
    </row>
    <row r="120" spans="1:18">
      <c r="A120">
        <v>0</v>
      </c>
      <c r="B120">
        <f t="shared" si="5"/>
        <v>193.60266145797826</v>
      </c>
      <c r="C120" t="s">
        <v>120</v>
      </c>
      <c r="D120" t="s">
        <v>131</v>
      </c>
      <c r="E120">
        <v>12.6</v>
      </c>
      <c r="F120">
        <v>21.9</v>
      </c>
      <c r="G120">
        <v>2</v>
      </c>
      <c r="H120">
        <v>0</v>
      </c>
      <c r="I120">
        <v>27</v>
      </c>
      <c r="J120">
        <v>32</v>
      </c>
      <c r="K120">
        <f t="shared" si="6"/>
        <v>3.0828390131386799E-10</v>
      </c>
      <c r="L120">
        <f t="shared" si="7"/>
        <v>6.3753817290043975E-5</v>
      </c>
      <c r="M120">
        <f t="shared" si="8"/>
        <v>2.9014206068571323E-2</v>
      </c>
      <c r="N120">
        <f t="shared" si="9"/>
        <v>0.3659552703456308</v>
      </c>
      <c r="O120">
        <f t="shared" si="10"/>
        <v>0.48692016971537982</v>
      </c>
      <c r="P120">
        <f t="shared" si="11"/>
        <v>0.11208847582612491</v>
      </c>
      <c r="Q120">
        <f t="shared" si="12"/>
        <v>5.8710726680399894E-3</v>
      </c>
      <c r="R120">
        <f t="shared" si="13"/>
        <v>8.7051250679204273E-5</v>
      </c>
    </row>
    <row r="121" spans="1:18">
      <c r="A121">
        <v>0</v>
      </c>
      <c r="B121">
        <f t="shared" si="5"/>
        <v>202.11493227370369</v>
      </c>
      <c r="C121" t="s">
        <v>120</v>
      </c>
      <c r="D121" t="s">
        <v>132</v>
      </c>
      <c r="E121">
        <v>12.5</v>
      </c>
      <c r="F121">
        <v>23.1</v>
      </c>
      <c r="G121">
        <v>3</v>
      </c>
      <c r="H121">
        <v>0</v>
      </c>
      <c r="I121">
        <v>26</v>
      </c>
      <c r="J121">
        <v>38</v>
      </c>
      <c r="K121">
        <f t="shared" si="6"/>
        <v>9.2853326701449291E-11</v>
      </c>
      <c r="L121">
        <f t="shared" si="7"/>
        <v>2.6003434292340078E-5</v>
      </c>
      <c r="M121">
        <f t="shared" si="8"/>
        <v>1.6589406721528491E-2</v>
      </c>
      <c r="N121">
        <f t="shared" si="9"/>
        <v>0.28629382189177022</v>
      </c>
      <c r="O121">
        <f t="shared" si="10"/>
        <v>0.51890557586964503</v>
      </c>
      <c r="P121">
        <f t="shared" si="11"/>
        <v>0.16567137349527716</v>
      </c>
      <c r="Q121">
        <f t="shared" si="12"/>
        <v>1.2253816430446318E-2</v>
      </c>
      <c r="R121">
        <f t="shared" si="13"/>
        <v>2.6000206418708149E-4</v>
      </c>
    </row>
    <row r="122" spans="1:18">
      <c r="A122">
        <v>0</v>
      </c>
      <c r="B122">
        <f t="shared" si="5"/>
        <v>201.48682723750281</v>
      </c>
      <c r="C122" t="s">
        <v>120</v>
      </c>
      <c r="D122" t="s">
        <v>133</v>
      </c>
      <c r="E122">
        <v>12.5</v>
      </c>
      <c r="F122">
        <v>22.8</v>
      </c>
      <c r="G122">
        <v>2</v>
      </c>
      <c r="H122">
        <v>0</v>
      </c>
      <c r="I122">
        <v>26</v>
      </c>
      <c r="J122">
        <v>40</v>
      </c>
      <c r="K122">
        <f t="shared" si="6"/>
        <v>1.2533888086068347E-10</v>
      </c>
      <c r="L122">
        <f t="shared" si="7"/>
        <v>3.258446328513222E-5</v>
      </c>
      <c r="M122">
        <f t="shared" si="8"/>
        <v>1.9130966342362242E-2</v>
      </c>
      <c r="N122">
        <f t="shared" si="9"/>
        <v>0.30560099967004778</v>
      </c>
      <c r="O122">
        <f t="shared" si="10"/>
        <v>0.51342520672833847</v>
      </c>
      <c r="P122">
        <f t="shared" si="11"/>
        <v>0.15132308959110508</v>
      </c>
      <c r="Q122">
        <f t="shared" si="12"/>
        <v>1.0287213630313041E-2</v>
      </c>
      <c r="R122">
        <f t="shared" si="13"/>
        <v>1.9993944920937423E-4</v>
      </c>
    </row>
    <row r="123" spans="1:18">
      <c r="A123">
        <v>0</v>
      </c>
      <c r="B123">
        <f t="shared" si="5"/>
        <v>215.02952247100635</v>
      </c>
      <c r="C123" t="s">
        <v>120</v>
      </c>
      <c r="D123" t="s">
        <v>134</v>
      </c>
      <c r="E123">
        <v>12.4</v>
      </c>
      <c r="F123">
        <v>22.9</v>
      </c>
      <c r="G123">
        <v>4</v>
      </c>
      <c r="H123">
        <v>0</v>
      </c>
      <c r="I123">
        <v>27</v>
      </c>
      <c r="J123">
        <v>39</v>
      </c>
      <c r="K123">
        <f t="shared" si="6"/>
        <v>1.1341130933749783E-10</v>
      </c>
      <c r="L123">
        <f t="shared" si="7"/>
        <v>3.0226972857048164E-5</v>
      </c>
      <c r="M123">
        <f t="shared" si="8"/>
        <v>1.8246901798523167E-2</v>
      </c>
      <c r="N123">
        <f t="shared" si="9"/>
        <v>0.29910894955173278</v>
      </c>
      <c r="O123">
        <f t="shared" si="10"/>
        <v>0.51544185645404872</v>
      </c>
      <c r="P123">
        <f t="shared" si="11"/>
        <v>0.15604167840846228</v>
      </c>
      <c r="Q123">
        <f t="shared" si="12"/>
        <v>1.0911981095897749E-2</v>
      </c>
      <c r="R123">
        <f t="shared" si="13"/>
        <v>2.1840560506691808E-4</v>
      </c>
    </row>
    <row r="124" spans="1:18">
      <c r="A124">
        <v>0</v>
      </c>
      <c r="B124">
        <f t="shared" si="5"/>
        <v>236.91718873552395</v>
      </c>
      <c r="C124" t="s">
        <v>120</v>
      </c>
      <c r="D124" t="s">
        <v>135</v>
      </c>
      <c r="E124">
        <v>12.4</v>
      </c>
      <c r="F124">
        <v>20.3</v>
      </c>
      <c r="G124">
        <v>4</v>
      </c>
      <c r="H124">
        <v>0</v>
      </c>
      <c r="I124">
        <v>29</v>
      </c>
      <c r="J124">
        <v>40</v>
      </c>
      <c r="K124">
        <f t="shared" si="6"/>
        <v>1.5269401591266087E-9</v>
      </c>
      <c r="L124">
        <f t="shared" si="7"/>
        <v>2.0555495888508878E-4</v>
      </c>
      <c r="M124">
        <f t="shared" si="8"/>
        <v>5.8203535707717143E-2</v>
      </c>
      <c r="N124">
        <f t="shared" si="9"/>
        <v>0.47405272292975809</v>
      </c>
      <c r="O124">
        <f t="shared" si="10"/>
        <v>0.4070294062926052</v>
      </c>
      <c r="P124">
        <f t="shared" si="11"/>
        <v>5.8619885430936325E-2</v>
      </c>
      <c r="Q124">
        <f t="shared" si="12"/>
        <v>1.8722460189848356E-3</v>
      </c>
      <c r="R124">
        <f t="shared" si="13"/>
        <v>1.6647134173153333E-5</v>
      </c>
    </row>
    <row r="125" spans="1:18">
      <c r="A125">
        <v>0</v>
      </c>
      <c r="B125">
        <f t="shared" si="5"/>
        <v>225.54623816447889</v>
      </c>
      <c r="C125" t="s">
        <v>120</v>
      </c>
      <c r="D125" t="s">
        <v>136</v>
      </c>
      <c r="E125">
        <v>12.3</v>
      </c>
      <c r="F125">
        <v>20.6</v>
      </c>
      <c r="G125">
        <v>5</v>
      </c>
      <c r="H125">
        <v>2</v>
      </c>
      <c r="I125">
        <v>30</v>
      </c>
      <c r="J125">
        <v>24</v>
      </c>
      <c r="K125">
        <f t="shared" si="6"/>
        <v>1.1311850917716326E-9</v>
      </c>
      <c r="L125">
        <f t="shared" si="7"/>
        <v>1.6543027531306791E-4</v>
      </c>
      <c r="M125">
        <f t="shared" si="8"/>
        <v>5.1314233962164196E-2</v>
      </c>
      <c r="N125">
        <f t="shared" si="9"/>
        <v>0.45446885891177358</v>
      </c>
      <c r="O125">
        <f t="shared" si="10"/>
        <v>0.42467935223799402</v>
      </c>
      <c r="P125">
        <f t="shared" si="11"/>
        <v>6.6993689007927015E-2</v>
      </c>
      <c r="Q125">
        <f t="shared" si="12"/>
        <v>2.3553117508545718E-3</v>
      </c>
      <c r="R125">
        <f t="shared" si="13"/>
        <v>2.3122722788482264E-5</v>
      </c>
    </row>
    <row r="126" spans="1:18">
      <c r="A126">
        <v>0</v>
      </c>
      <c r="B126">
        <f t="shared" si="5"/>
        <v>204.11471165040462</v>
      </c>
      <c r="C126" t="s">
        <v>120</v>
      </c>
      <c r="D126" t="s">
        <v>137</v>
      </c>
      <c r="E126">
        <v>12.3</v>
      </c>
      <c r="F126">
        <v>19.600000000000001</v>
      </c>
      <c r="G126">
        <v>1</v>
      </c>
      <c r="H126">
        <v>0</v>
      </c>
      <c r="I126">
        <v>27</v>
      </c>
      <c r="J126">
        <v>35</v>
      </c>
      <c r="K126">
        <f t="shared" si="6"/>
        <v>3.0748798795866061E-9</v>
      </c>
      <c r="L126">
        <f t="shared" si="7"/>
        <v>3.3965683786721672E-4</v>
      </c>
      <c r="M126">
        <f t="shared" si="8"/>
        <v>7.7419642566951774E-2</v>
      </c>
      <c r="N126">
        <f t="shared" si="9"/>
        <v>0.51681960840767249</v>
      </c>
      <c r="O126">
        <f t="shared" si="10"/>
        <v>0.36240688648016772</v>
      </c>
      <c r="P126">
        <f t="shared" si="11"/>
        <v>4.1942727588649031E-2</v>
      </c>
      <c r="Q126">
        <f t="shared" si="12"/>
        <v>1.0640123656516787E-3</v>
      </c>
      <c r="R126">
        <f t="shared" si="13"/>
        <v>7.4626781602082914E-6</v>
      </c>
    </row>
    <row r="127" spans="1:18">
      <c r="A127">
        <v>0</v>
      </c>
      <c r="B127">
        <f t="shared" si="5"/>
        <v>195.37136462645404</v>
      </c>
      <c r="C127" t="s">
        <v>120</v>
      </c>
      <c r="D127" t="s">
        <v>138</v>
      </c>
      <c r="E127">
        <v>12.2</v>
      </c>
      <c r="F127">
        <v>23.7</v>
      </c>
      <c r="G127">
        <v>1</v>
      </c>
      <c r="H127">
        <v>1</v>
      </c>
      <c r="I127">
        <v>28</v>
      </c>
      <c r="J127">
        <v>35</v>
      </c>
      <c r="K127">
        <f t="shared" si="6"/>
        <v>5.0958986143795644E-11</v>
      </c>
      <c r="L127">
        <f t="shared" si="7"/>
        <v>1.6516078186517003E-5</v>
      </c>
      <c r="M127">
        <f t="shared" si="8"/>
        <v>1.240789933774673E-2</v>
      </c>
      <c r="N127">
        <f t="shared" si="9"/>
        <v>0.24939327728348407</v>
      </c>
      <c r="O127">
        <f t="shared" si="10"/>
        <v>0.52473253251042973</v>
      </c>
      <c r="P127">
        <f t="shared" si="11"/>
        <v>0.1959267861339371</v>
      </c>
      <c r="Q127">
        <f t="shared" si="12"/>
        <v>1.7092272078064186E-2</v>
      </c>
      <c r="R127">
        <f t="shared" si="13"/>
        <v>4.3071652719262055E-4</v>
      </c>
    </row>
    <row r="128" spans="1:18">
      <c r="A128">
        <v>0</v>
      </c>
      <c r="B128">
        <f t="shared" si="5"/>
        <v>197.43179321078691</v>
      </c>
      <c r="C128" t="s">
        <v>120</v>
      </c>
      <c r="D128" t="s">
        <v>139</v>
      </c>
      <c r="E128">
        <v>12.1</v>
      </c>
      <c r="F128">
        <v>21.5</v>
      </c>
      <c r="G128">
        <v>3</v>
      </c>
      <c r="H128">
        <v>0</v>
      </c>
      <c r="I128">
        <v>22</v>
      </c>
      <c r="J128">
        <v>40</v>
      </c>
      <c r="K128">
        <f t="shared" si="6"/>
        <v>4.5990553786523166E-10</v>
      </c>
      <c r="L128">
        <f t="shared" si="7"/>
        <v>8.5670263072737597E-5</v>
      </c>
      <c r="M128">
        <f t="shared" si="8"/>
        <v>3.4719606492918671E-2</v>
      </c>
      <c r="N128">
        <f t="shared" si="9"/>
        <v>0.39340476073500891</v>
      </c>
      <c r="O128">
        <f t="shared" si="10"/>
        <v>0.47054325250863027</v>
      </c>
      <c r="P128">
        <f t="shared" si="11"/>
        <v>9.669481644184752E-2</v>
      </c>
      <c r="Q128">
        <f t="shared" si="12"/>
        <v>4.49304676519513E-3</v>
      </c>
      <c r="R128">
        <f t="shared" si="13"/>
        <v>5.8846333421236352E-5</v>
      </c>
    </row>
    <row r="129" spans="1:18">
      <c r="A129">
        <v>0</v>
      </c>
      <c r="B129">
        <f t="shared" si="5"/>
        <v>222.15643549833493</v>
      </c>
      <c r="C129" t="s">
        <v>120</v>
      </c>
      <c r="D129" t="s">
        <v>140</v>
      </c>
      <c r="E129">
        <v>11.9</v>
      </c>
      <c r="F129">
        <v>17.399999999999999</v>
      </c>
      <c r="G129">
        <v>2</v>
      </c>
      <c r="H129">
        <v>1</v>
      </c>
      <c r="I129">
        <v>25</v>
      </c>
      <c r="J129">
        <v>37</v>
      </c>
      <c r="K129">
        <f t="shared" si="6"/>
        <v>2.7750832422407563E-8</v>
      </c>
      <c r="L129">
        <f t="shared" si="7"/>
        <v>1.5735242909032923E-3</v>
      </c>
      <c r="M129">
        <f t="shared" si="8"/>
        <v>0.17419070708774126</v>
      </c>
      <c r="N129">
        <f t="shared" si="9"/>
        <v>0.60110612992641643</v>
      </c>
      <c r="O129">
        <f t="shared" si="10"/>
        <v>0.21144406060157894</v>
      </c>
      <c r="P129">
        <f t="shared" si="11"/>
        <v>1.1551870840073364E-2</v>
      </c>
      <c r="Q129">
        <f t="shared" si="12"/>
        <v>1.3326294163229502E-4</v>
      </c>
      <c r="R129">
        <f t="shared" si="13"/>
        <v>4.1656082205854261E-7</v>
      </c>
    </row>
    <row r="130" spans="1:18">
      <c r="A130">
        <v>0</v>
      </c>
      <c r="B130">
        <f t="shared" si="5"/>
        <v>184.8078694818069</v>
      </c>
      <c r="C130" t="s">
        <v>120</v>
      </c>
      <c r="D130" t="s">
        <v>141</v>
      </c>
      <c r="E130">
        <v>11.2</v>
      </c>
      <c r="F130">
        <v>28.2</v>
      </c>
      <c r="G130">
        <v>7</v>
      </c>
      <c r="H130">
        <v>0</v>
      </c>
      <c r="I130">
        <v>24</v>
      </c>
      <c r="J130">
        <v>33</v>
      </c>
      <c r="K130">
        <f t="shared" si="6"/>
        <v>5.6610320066376348E-13</v>
      </c>
      <c r="L130">
        <f t="shared" si="7"/>
        <v>4.9682487410112088E-7</v>
      </c>
      <c r="M130">
        <f t="shared" si="8"/>
        <v>1.148947905830744E-3</v>
      </c>
      <c r="N130">
        <f t="shared" si="9"/>
        <v>6.6745411893920401E-2</v>
      </c>
      <c r="O130">
        <f t="shared" si="10"/>
        <v>0.39199274732258632</v>
      </c>
      <c r="P130">
        <f t="shared" si="11"/>
        <v>0.42036927057102585</v>
      </c>
      <c r="Q130">
        <f t="shared" si="12"/>
        <v>0.11079977013804676</v>
      </c>
      <c r="R130">
        <f t="shared" si="13"/>
        <v>8.943355343149717E-3</v>
      </c>
    </row>
    <row r="131" spans="1:18">
      <c r="A131">
        <v>0</v>
      </c>
      <c r="B131">
        <f t="shared" si="5"/>
        <v>210.11493227370369</v>
      </c>
      <c r="C131" t="s">
        <v>120</v>
      </c>
      <c r="D131" t="s">
        <v>142</v>
      </c>
      <c r="E131">
        <v>12</v>
      </c>
      <c r="F131">
        <v>23.1</v>
      </c>
      <c r="G131">
        <v>5</v>
      </c>
      <c r="H131">
        <v>0</v>
      </c>
      <c r="I131">
        <v>30</v>
      </c>
      <c r="J131">
        <v>28</v>
      </c>
      <c r="K131">
        <f t="shared" si="6"/>
        <v>9.2853326701449291E-11</v>
      </c>
      <c r="L131">
        <f t="shared" si="7"/>
        <v>2.6003434292340078E-5</v>
      </c>
      <c r="M131">
        <f t="shared" si="8"/>
        <v>1.6589406721528491E-2</v>
      </c>
      <c r="N131">
        <f t="shared" si="9"/>
        <v>0.28629382189177022</v>
      </c>
      <c r="O131">
        <f t="shared" si="10"/>
        <v>0.51890557586964503</v>
      </c>
      <c r="P131">
        <f t="shared" si="11"/>
        <v>0.16567137349527716</v>
      </c>
      <c r="Q131">
        <f t="shared" si="12"/>
        <v>1.2253816430446318E-2</v>
      </c>
      <c r="R131">
        <f t="shared" si="13"/>
        <v>2.6000206418708149E-4</v>
      </c>
    </row>
    <row r="132" spans="1:18">
      <c r="A132">
        <v>0</v>
      </c>
      <c r="B132">
        <f t="shared" si="5"/>
        <v>211.88534356733936</v>
      </c>
      <c r="C132" t="s">
        <v>120</v>
      </c>
      <c r="D132" t="s">
        <v>143</v>
      </c>
      <c r="E132">
        <v>12</v>
      </c>
      <c r="F132">
        <v>24.9</v>
      </c>
      <c r="G132">
        <v>4</v>
      </c>
      <c r="H132">
        <v>0</v>
      </c>
      <c r="I132">
        <v>31</v>
      </c>
      <c r="J132">
        <v>34</v>
      </c>
      <c r="K132">
        <f t="shared" si="6"/>
        <v>1.5348551671425367E-11</v>
      </c>
      <c r="L132">
        <f t="shared" si="7"/>
        <v>6.5955463316149504E-6</v>
      </c>
      <c r="M132">
        <f t="shared" si="8"/>
        <v>6.8013183464440954E-3</v>
      </c>
      <c r="N132">
        <f t="shared" si="9"/>
        <v>0.18392811933898223</v>
      </c>
      <c r="O132">
        <f t="shared" si="10"/>
        <v>0.51650139410505591</v>
      </c>
      <c r="P132">
        <f t="shared" si="11"/>
        <v>0.26048551709579904</v>
      </c>
      <c r="Q132">
        <f t="shared" si="12"/>
        <v>3.1183127483661588E-2</v>
      </c>
      <c r="R132">
        <f t="shared" si="13"/>
        <v>1.093928068376937E-3</v>
      </c>
    </row>
    <row r="133" spans="1:18">
      <c r="A133">
        <v>0</v>
      </c>
      <c r="B133">
        <f t="shared" si="5"/>
        <v>205.65804526777367</v>
      </c>
      <c r="C133" t="s">
        <v>120</v>
      </c>
      <c r="D133" t="s">
        <v>144</v>
      </c>
      <c r="E133">
        <v>11.4</v>
      </c>
      <c r="F133">
        <v>19.7</v>
      </c>
      <c r="G133">
        <v>1</v>
      </c>
      <c r="H133">
        <v>0</v>
      </c>
      <c r="I133">
        <v>27</v>
      </c>
      <c r="J133">
        <v>36</v>
      </c>
      <c r="K133">
        <f t="shared" si="6"/>
        <v>2.7822663710158728E-9</v>
      </c>
      <c r="L133">
        <f t="shared" si="7"/>
        <v>3.1626656256951023E-4</v>
      </c>
      <c r="M133">
        <f t="shared" si="8"/>
        <v>7.4384163577126419E-2</v>
      </c>
      <c r="N133">
        <f t="shared" si="9"/>
        <v>0.51102262102063745</v>
      </c>
      <c r="O133">
        <f t="shared" si="10"/>
        <v>0.36902437134326471</v>
      </c>
      <c r="P133">
        <f t="shared" si="11"/>
        <v>4.4087697653973801E-2</v>
      </c>
      <c r="Q133">
        <f t="shared" si="12"/>
        <v>1.15648167845539E-3</v>
      </c>
      <c r="R133">
        <f t="shared" si="13"/>
        <v>8.3953817063830982E-6</v>
      </c>
    </row>
    <row r="134" spans="1:18">
      <c r="A134">
        <v>0</v>
      </c>
      <c r="B134">
        <f t="shared" si="5"/>
        <v>156.40078918802175</v>
      </c>
      <c r="C134" t="s">
        <v>120</v>
      </c>
      <c r="D134" t="s">
        <v>145</v>
      </c>
      <c r="E134">
        <v>11.1</v>
      </c>
      <c r="F134">
        <v>26.1</v>
      </c>
      <c r="G134">
        <v>3</v>
      </c>
      <c r="H134">
        <v>1</v>
      </c>
      <c r="I134">
        <v>25</v>
      </c>
      <c r="J134">
        <v>21</v>
      </c>
      <c r="K134">
        <f t="shared" si="6"/>
        <v>4.6228949246686624E-12</v>
      </c>
      <c r="L134">
        <f t="shared" si="7"/>
        <v>2.6010349747258926E-6</v>
      </c>
      <c r="M134">
        <f t="shared" si="8"/>
        <v>3.6348015948411022E-3</v>
      </c>
      <c r="N134">
        <f t="shared" si="9"/>
        <v>0.13089573081615713</v>
      </c>
      <c r="O134">
        <f t="shared" si="10"/>
        <v>0.48494698482478965</v>
      </c>
      <c r="P134">
        <f t="shared" si="11"/>
        <v>0.32541843285759442</v>
      </c>
      <c r="Q134">
        <f t="shared" si="12"/>
        <v>5.2574304450455966E-2</v>
      </c>
      <c r="R134">
        <f t="shared" si="13"/>
        <v>2.5271444165640977E-3</v>
      </c>
    </row>
    <row r="135" spans="1:18">
      <c r="A135">
        <v>0</v>
      </c>
      <c r="B135">
        <f t="shared" si="5"/>
        <v>152.34245431224471</v>
      </c>
      <c r="C135" t="s">
        <v>120</v>
      </c>
      <c r="D135" t="s">
        <v>146</v>
      </c>
      <c r="E135">
        <v>11.8</v>
      </c>
      <c r="F135">
        <v>24.8</v>
      </c>
      <c r="G135">
        <v>3</v>
      </c>
      <c r="H135">
        <v>0</v>
      </c>
      <c r="I135">
        <v>19</v>
      </c>
      <c r="J135">
        <v>31</v>
      </c>
      <c r="K135">
        <f t="shared" si="6"/>
        <v>1.6962772941840653E-11</v>
      </c>
      <c r="L135">
        <f t="shared" si="7"/>
        <v>7.1233944977921309E-6</v>
      </c>
      <c r="M135">
        <f t="shared" si="8"/>
        <v>7.157884252701213E-3</v>
      </c>
      <c r="N135">
        <f t="shared" si="9"/>
        <v>0.18891896404570985</v>
      </c>
      <c r="O135">
        <f t="shared" si="10"/>
        <v>0.51814551955246158</v>
      </c>
      <c r="P135">
        <f t="shared" si="11"/>
        <v>0.25500259292402538</v>
      </c>
      <c r="Q135">
        <f t="shared" si="12"/>
        <v>2.9751934803177393E-2</v>
      </c>
      <c r="R135">
        <f t="shared" si="13"/>
        <v>1.0159810104639622E-3</v>
      </c>
    </row>
    <row r="136" spans="1:18">
      <c r="A136">
        <v>0</v>
      </c>
      <c r="B136">
        <f t="shared" si="5"/>
        <v>191.77340757050371</v>
      </c>
      <c r="C136" t="s">
        <v>120</v>
      </c>
      <c r="D136" t="s">
        <v>147</v>
      </c>
      <c r="E136">
        <v>11.3</v>
      </c>
      <c r="F136">
        <v>22.3</v>
      </c>
      <c r="G136">
        <v>5</v>
      </c>
      <c r="H136">
        <v>0</v>
      </c>
      <c r="I136">
        <v>21</v>
      </c>
      <c r="J136">
        <v>35</v>
      </c>
      <c r="K136">
        <f t="shared" si="6"/>
        <v>2.0664887892075802E-10</v>
      </c>
      <c r="L136">
        <f t="shared" si="7"/>
        <v>4.7360372605945454E-5</v>
      </c>
      <c r="M136">
        <f t="shared" si="8"/>
        <v>2.4162215722908997E-2</v>
      </c>
      <c r="N136">
        <f t="shared" si="9"/>
        <v>0.33877717106530081</v>
      </c>
      <c r="O136">
        <f t="shared" si="10"/>
        <v>0.50052742171388998</v>
      </c>
      <c r="P136">
        <f t="shared" si="11"/>
        <v>0.12877397982979333</v>
      </c>
      <c r="Q136">
        <f t="shared" si="12"/>
        <v>7.5848350124092523E-3</v>
      </c>
      <c r="R136">
        <f t="shared" si="13"/>
        <v>1.2701607644283186E-4</v>
      </c>
    </row>
    <row r="137" spans="1:18">
      <c r="F137" t="s">
        <v>95</v>
      </c>
      <c r="G137" t="s">
        <v>116</v>
      </c>
      <c r="H137" t="s">
        <v>201</v>
      </c>
      <c r="I137" t="s">
        <v>202</v>
      </c>
    </row>
    <row r="138" spans="1:18">
      <c r="A138">
        <v>0</v>
      </c>
      <c r="B138">
        <f>(F138/10)+6*(G138+I138)+(H138/10)</f>
        <v>228</v>
      </c>
      <c r="C138" t="s">
        <v>148</v>
      </c>
      <c r="D138" t="s">
        <v>149</v>
      </c>
      <c r="E138">
        <v>13.5</v>
      </c>
      <c r="F138">
        <v>1400</v>
      </c>
      <c r="G138">
        <v>14</v>
      </c>
      <c r="H138">
        <v>40</v>
      </c>
    </row>
    <row r="139" spans="1:18">
      <c r="A139">
        <v>0</v>
      </c>
      <c r="B139">
        <f t="shared" ref="B139:B174" si="14">(F139/10)+6*(G139+I139)+(H139/10)</f>
        <v>227</v>
      </c>
      <c r="C139" t="s">
        <v>148</v>
      </c>
      <c r="D139" t="s">
        <v>150</v>
      </c>
      <c r="E139">
        <v>13</v>
      </c>
      <c r="F139">
        <v>1550</v>
      </c>
      <c r="G139">
        <v>12</v>
      </c>
    </row>
    <row r="140" spans="1:18">
      <c r="A140">
        <v>0</v>
      </c>
      <c r="B140">
        <f t="shared" si="14"/>
        <v>202.5</v>
      </c>
      <c r="C140" t="s">
        <v>148</v>
      </c>
      <c r="D140" t="s">
        <v>151</v>
      </c>
      <c r="E140">
        <v>12.2</v>
      </c>
      <c r="F140">
        <v>1425</v>
      </c>
      <c r="G140">
        <v>10</v>
      </c>
    </row>
    <row r="141" spans="1:18">
      <c r="A141">
        <v>0</v>
      </c>
      <c r="B141">
        <f t="shared" si="14"/>
        <v>183</v>
      </c>
      <c r="C141" t="s">
        <v>148</v>
      </c>
      <c r="D141" t="s">
        <v>152</v>
      </c>
      <c r="E141">
        <v>11.3</v>
      </c>
      <c r="F141">
        <v>1250</v>
      </c>
      <c r="G141">
        <v>8</v>
      </c>
      <c r="H141">
        <v>100</v>
      </c>
    </row>
    <row r="142" spans="1:18">
      <c r="A142">
        <v>0</v>
      </c>
      <c r="B142">
        <f t="shared" si="14"/>
        <v>181</v>
      </c>
      <c r="C142" t="s">
        <v>148</v>
      </c>
      <c r="D142" t="s">
        <v>153</v>
      </c>
      <c r="E142">
        <v>10.6</v>
      </c>
      <c r="F142">
        <v>1270</v>
      </c>
      <c r="G142">
        <v>9</v>
      </c>
    </row>
    <row r="143" spans="1:18">
      <c r="A143">
        <v>0</v>
      </c>
      <c r="B143">
        <f t="shared" si="14"/>
        <v>152</v>
      </c>
      <c r="C143" t="s">
        <v>148</v>
      </c>
      <c r="D143" t="s">
        <v>154</v>
      </c>
      <c r="E143">
        <v>10.199999999999999</v>
      </c>
      <c r="F143">
        <v>1100</v>
      </c>
      <c r="G143">
        <v>7</v>
      </c>
    </row>
    <row r="144" spans="1:18">
      <c r="A144">
        <v>0</v>
      </c>
      <c r="B144">
        <f t="shared" si="14"/>
        <v>191.5</v>
      </c>
      <c r="C144" t="s">
        <v>148</v>
      </c>
      <c r="D144" t="s">
        <v>155</v>
      </c>
      <c r="E144">
        <v>10</v>
      </c>
      <c r="F144">
        <v>1375</v>
      </c>
      <c r="G144">
        <v>9</v>
      </c>
    </row>
    <row r="145" spans="1:7">
      <c r="A145">
        <v>0</v>
      </c>
      <c r="B145">
        <f t="shared" si="14"/>
        <v>184</v>
      </c>
      <c r="C145" t="s">
        <v>148</v>
      </c>
      <c r="D145" t="s">
        <v>156</v>
      </c>
      <c r="E145">
        <v>9.8000000000000007</v>
      </c>
      <c r="F145">
        <v>1300</v>
      </c>
      <c r="G145">
        <v>9</v>
      </c>
    </row>
    <row r="146" spans="1:7">
      <c r="A146">
        <v>0</v>
      </c>
      <c r="B146">
        <f t="shared" si="14"/>
        <v>162</v>
      </c>
      <c r="C146" t="s">
        <v>148</v>
      </c>
      <c r="D146" t="s">
        <v>157</v>
      </c>
      <c r="E146">
        <v>9.6</v>
      </c>
      <c r="F146">
        <v>1200</v>
      </c>
      <c r="G146">
        <v>7</v>
      </c>
    </row>
    <row r="147" spans="1:7">
      <c r="A147">
        <v>0</v>
      </c>
      <c r="B147">
        <f t="shared" si="14"/>
        <v>148</v>
      </c>
      <c r="C147" t="s">
        <v>148</v>
      </c>
      <c r="D147" t="s">
        <v>158</v>
      </c>
      <c r="E147">
        <v>9.4</v>
      </c>
      <c r="F147">
        <v>1000</v>
      </c>
      <c r="G147">
        <v>8</v>
      </c>
    </row>
    <row r="148" spans="1:7">
      <c r="A148">
        <v>0</v>
      </c>
      <c r="B148">
        <f t="shared" si="14"/>
        <v>163.5</v>
      </c>
      <c r="C148" t="s">
        <v>148</v>
      </c>
      <c r="D148" t="s">
        <v>159</v>
      </c>
      <c r="E148">
        <v>9.3000000000000007</v>
      </c>
      <c r="F148">
        <v>1275</v>
      </c>
      <c r="G148">
        <v>6</v>
      </c>
    </row>
    <row r="149" spans="1:7">
      <c r="A149">
        <v>0</v>
      </c>
      <c r="B149">
        <f t="shared" si="14"/>
        <v>135</v>
      </c>
      <c r="C149" t="s">
        <v>148</v>
      </c>
      <c r="D149" t="s">
        <v>160</v>
      </c>
      <c r="E149">
        <v>9</v>
      </c>
      <c r="F149">
        <v>1050</v>
      </c>
      <c r="G149">
        <v>5</v>
      </c>
    </row>
    <row r="150" spans="1:7">
      <c r="A150">
        <v>1</v>
      </c>
      <c r="B150">
        <f t="shared" si="14"/>
        <v>188</v>
      </c>
      <c r="C150" t="s">
        <v>148</v>
      </c>
      <c r="D150" t="s">
        <v>161</v>
      </c>
      <c r="E150">
        <v>8.9</v>
      </c>
      <c r="F150">
        <v>1400</v>
      </c>
      <c r="G150">
        <v>8</v>
      </c>
    </row>
    <row r="151" spans="1:7">
      <c r="A151">
        <v>0</v>
      </c>
      <c r="B151">
        <f t="shared" si="14"/>
        <v>148</v>
      </c>
      <c r="C151" t="s">
        <v>148</v>
      </c>
      <c r="D151" t="s">
        <v>162</v>
      </c>
      <c r="E151">
        <v>8.9</v>
      </c>
      <c r="F151">
        <v>1000</v>
      </c>
      <c r="G151">
        <v>8</v>
      </c>
    </row>
    <row r="152" spans="1:7">
      <c r="A152">
        <v>0</v>
      </c>
      <c r="B152">
        <f t="shared" si="14"/>
        <v>152</v>
      </c>
      <c r="C152" t="s">
        <v>148</v>
      </c>
      <c r="D152" t="s">
        <v>163</v>
      </c>
      <c r="E152">
        <v>8.8000000000000007</v>
      </c>
      <c r="F152">
        <v>1100</v>
      </c>
      <c r="G152">
        <v>7</v>
      </c>
    </row>
    <row r="153" spans="1:7">
      <c r="A153">
        <v>0</v>
      </c>
      <c r="B153">
        <f t="shared" si="14"/>
        <v>135</v>
      </c>
      <c r="C153" t="s">
        <v>148</v>
      </c>
      <c r="D153" t="s">
        <v>164</v>
      </c>
      <c r="E153">
        <v>8.6999999999999993</v>
      </c>
      <c r="F153">
        <v>1050</v>
      </c>
      <c r="G153">
        <v>5</v>
      </c>
    </row>
    <row r="154" spans="1:7">
      <c r="A154">
        <v>0</v>
      </c>
      <c r="B154">
        <f t="shared" si="14"/>
        <v>152</v>
      </c>
      <c r="C154" t="s">
        <v>148</v>
      </c>
      <c r="D154" t="s">
        <v>165</v>
      </c>
      <c r="E154">
        <v>8.6</v>
      </c>
      <c r="F154">
        <v>1100</v>
      </c>
      <c r="G154">
        <v>7</v>
      </c>
    </row>
    <row r="155" spans="1:7">
      <c r="A155">
        <v>0</v>
      </c>
      <c r="B155">
        <f t="shared" si="14"/>
        <v>158</v>
      </c>
      <c r="C155" t="s">
        <v>148</v>
      </c>
      <c r="D155" t="s">
        <v>166</v>
      </c>
      <c r="E155">
        <v>8.5</v>
      </c>
      <c r="F155">
        <v>1100</v>
      </c>
      <c r="G155">
        <v>8</v>
      </c>
    </row>
    <row r="156" spans="1:7">
      <c r="A156">
        <v>0</v>
      </c>
      <c r="B156">
        <f t="shared" si="14"/>
        <v>138</v>
      </c>
      <c r="C156" t="s">
        <v>148</v>
      </c>
      <c r="D156" t="s">
        <v>167</v>
      </c>
      <c r="E156">
        <v>8.4</v>
      </c>
      <c r="F156">
        <v>900</v>
      </c>
      <c r="G156">
        <v>8</v>
      </c>
    </row>
    <row r="157" spans="1:7">
      <c r="A157">
        <v>0</v>
      </c>
      <c r="B157">
        <f t="shared" si="14"/>
        <v>162</v>
      </c>
      <c r="C157" t="s">
        <v>148</v>
      </c>
      <c r="D157" t="s">
        <v>168</v>
      </c>
      <c r="E157">
        <v>8.4</v>
      </c>
      <c r="F157">
        <v>1200</v>
      </c>
      <c r="G157">
        <v>7</v>
      </c>
    </row>
    <row r="158" spans="1:7">
      <c r="A158">
        <v>0</v>
      </c>
      <c r="B158">
        <f t="shared" si="14"/>
        <v>142</v>
      </c>
      <c r="C158" t="s">
        <v>148</v>
      </c>
      <c r="D158" t="s">
        <v>169</v>
      </c>
      <c r="E158">
        <v>8.4</v>
      </c>
      <c r="F158">
        <v>1000</v>
      </c>
      <c r="G158">
        <v>7</v>
      </c>
    </row>
    <row r="159" spans="1:7">
      <c r="A159">
        <v>0</v>
      </c>
      <c r="B159">
        <f t="shared" si="14"/>
        <v>126</v>
      </c>
      <c r="C159" t="s">
        <v>148</v>
      </c>
      <c r="D159" t="s">
        <v>170</v>
      </c>
      <c r="E159">
        <v>8.3000000000000007</v>
      </c>
      <c r="F159">
        <v>900</v>
      </c>
      <c r="G159">
        <v>6</v>
      </c>
    </row>
    <row r="160" spans="1:7">
      <c r="A160">
        <v>1</v>
      </c>
      <c r="B160">
        <f t="shared" si="14"/>
        <v>163</v>
      </c>
      <c r="C160" t="s">
        <v>148</v>
      </c>
      <c r="D160" t="s">
        <v>171</v>
      </c>
      <c r="E160">
        <v>8.1999999999999993</v>
      </c>
      <c r="F160">
        <v>1150</v>
      </c>
      <c r="G160">
        <v>8</v>
      </c>
    </row>
    <row r="161" spans="1:8">
      <c r="A161">
        <v>0</v>
      </c>
      <c r="B161">
        <f t="shared" si="14"/>
        <v>118.5</v>
      </c>
      <c r="C161" t="s">
        <v>148</v>
      </c>
      <c r="D161" t="s">
        <v>172</v>
      </c>
      <c r="E161">
        <v>8.1</v>
      </c>
      <c r="F161">
        <v>825</v>
      </c>
      <c r="G161">
        <v>6</v>
      </c>
    </row>
    <row r="162" spans="1:8">
      <c r="A162">
        <v>0</v>
      </c>
      <c r="B162">
        <f t="shared" si="14"/>
        <v>63</v>
      </c>
      <c r="C162" t="s">
        <v>148</v>
      </c>
      <c r="D162" t="s">
        <v>47</v>
      </c>
      <c r="E162">
        <v>6.8</v>
      </c>
      <c r="F162">
        <v>450</v>
      </c>
      <c r="G162">
        <v>3</v>
      </c>
    </row>
    <row r="163" spans="1:8">
      <c r="A163">
        <v>0</v>
      </c>
      <c r="B163">
        <f t="shared" si="14"/>
        <v>26</v>
      </c>
      <c r="C163" t="s">
        <v>148</v>
      </c>
      <c r="D163" t="s">
        <v>173</v>
      </c>
      <c r="E163">
        <v>5.4</v>
      </c>
      <c r="F163">
        <v>60</v>
      </c>
      <c r="G163">
        <v>2</v>
      </c>
      <c r="H163">
        <v>80</v>
      </c>
    </row>
    <row r="164" spans="1:8">
      <c r="A164">
        <v>0</v>
      </c>
      <c r="B164">
        <f t="shared" si="14"/>
        <v>126</v>
      </c>
      <c r="C164" t="s">
        <v>148</v>
      </c>
      <c r="D164" t="s">
        <v>174</v>
      </c>
      <c r="E164">
        <v>6.6</v>
      </c>
      <c r="F164">
        <v>900</v>
      </c>
      <c r="G164">
        <v>6</v>
      </c>
    </row>
    <row r="165" spans="1:8">
      <c r="A165">
        <v>0</v>
      </c>
      <c r="B165">
        <f t="shared" si="14"/>
        <v>120</v>
      </c>
      <c r="C165" t="s">
        <v>148</v>
      </c>
      <c r="D165" t="s">
        <v>175</v>
      </c>
      <c r="E165">
        <v>7.7</v>
      </c>
      <c r="F165">
        <v>900</v>
      </c>
      <c r="G165">
        <v>5</v>
      </c>
    </row>
    <row r="166" spans="1:8">
      <c r="A166">
        <v>0</v>
      </c>
      <c r="B166">
        <f t="shared" si="14"/>
        <v>106.5</v>
      </c>
      <c r="C166" t="s">
        <v>148</v>
      </c>
      <c r="D166" t="s">
        <v>176</v>
      </c>
      <c r="E166">
        <v>6.5</v>
      </c>
      <c r="F166">
        <v>800</v>
      </c>
      <c r="G166">
        <v>4</v>
      </c>
      <c r="H166">
        <v>25</v>
      </c>
    </row>
    <row r="167" spans="1:8">
      <c r="A167">
        <v>0</v>
      </c>
      <c r="B167">
        <f t="shared" si="14"/>
        <v>103</v>
      </c>
      <c r="C167" t="s">
        <v>148</v>
      </c>
      <c r="D167" t="s">
        <v>177</v>
      </c>
      <c r="E167">
        <v>7.7</v>
      </c>
      <c r="F167">
        <v>850</v>
      </c>
      <c r="G167">
        <v>3</v>
      </c>
    </row>
    <row r="168" spans="1:8">
      <c r="A168">
        <v>0</v>
      </c>
      <c r="B168">
        <f t="shared" si="14"/>
        <v>110</v>
      </c>
      <c r="C168" t="s">
        <v>148</v>
      </c>
      <c r="D168" t="s">
        <v>178</v>
      </c>
      <c r="E168">
        <v>7.3</v>
      </c>
      <c r="F168">
        <v>800</v>
      </c>
      <c r="G168">
        <v>5</v>
      </c>
    </row>
    <row r="169" spans="1:8">
      <c r="A169">
        <v>0</v>
      </c>
      <c r="B169">
        <f t="shared" si="14"/>
        <v>105</v>
      </c>
      <c r="C169" t="s">
        <v>148</v>
      </c>
      <c r="D169" t="s">
        <v>179</v>
      </c>
      <c r="E169">
        <v>5.5</v>
      </c>
      <c r="F169">
        <v>750</v>
      </c>
      <c r="G169">
        <v>5</v>
      </c>
    </row>
    <row r="170" spans="1:8">
      <c r="A170">
        <v>0</v>
      </c>
      <c r="B170">
        <f t="shared" si="14"/>
        <v>103</v>
      </c>
      <c r="C170" t="s">
        <v>148</v>
      </c>
      <c r="D170" t="s">
        <v>180</v>
      </c>
      <c r="E170">
        <v>7.4</v>
      </c>
      <c r="F170">
        <v>850</v>
      </c>
      <c r="G170">
        <v>3</v>
      </c>
    </row>
    <row r="171" spans="1:8">
      <c r="A171">
        <v>0</v>
      </c>
      <c r="B171">
        <f t="shared" si="14"/>
        <v>79</v>
      </c>
      <c r="C171" t="s">
        <v>148</v>
      </c>
      <c r="D171" t="s">
        <v>181</v>
      </c>
      <c r="E171">
        <v>4.9000000000000004</v>
      </c>
      <c r="F171">
        <v>550</v>
      </c>
      <c r="G171">
        <v>4</v>
      </c>
    </row>
    <row r="172" spans="1:8">
      <c r="A172">
        <v>0</v>
      </c>
      <c r="B172">
        <f t="shared" si="14"/>
        <v>85</v>
      </c>
      <c r="C172" t="s">
        <v>148</v>
      </c>
      <c r="D172" t="s">
        <v>182</v>
      </c>
      <c r="E172">
        <v>5.3</v>
      </c>
      <c r="F172">
        <v>550</v>
      </c>
      <c r="G172">
        <v>5</v>
      </c>
    </row>
    <row r="173" spans="1:8">
      <c r="A173">
        <v>0</v>
      </c>
      <c r="B173">
        <f t="shared" si="14"/>
        <v>84</v>
      </c>
      <c r="C173" t="s">
        <v>148</v>
      </c>
      <c r="D173" t="s">
        <v>183</v>
      </c>
      <c r="E173">
        <v>4.7</v>
      </c>
      <c r="F173">
        <v>600</v>
      </c>
      <c r="G173">
        <v>4</v>
      </c>
    </row>
    <row r="174" spans="1:8">
      <c r="A174">
        <v>1</v>
      </c>
      <c r="B174">
        <f t="shared" si="14"/>
        <v>107.5</v>
      </c>
      <c r="C174" t="s">
        <v>148</v>
      </c>
      <c r="D174" t="s">
        <v>184</v>
      </c>
      <c r="E174">
        <v>5.7</v>
      </c>
      <c r="F174">
        <v>775</v>
      </c>
      <c r="G174">
        <v>5</v>
      </c>
    </row>
  </sheetData>
  <phoneticPr fontId="1" type="noConversion"/>
  <conditionalFormatting sqref="D3:D174">
    <cfRule type="expression" dxfId="7" priority="1" stopIfTrue="1">
      <formula>A3=1</formula>
    </cfRule>
  </conditionalFormatting>
  <pageMargins left="0.75" right="0.75" top="1" bottom="1" header="0.5" footer="0.5"/>
  <pageSetup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2:M93"/>
  <sheetViews>
    <sheetView tabSelected="1" topLeftCell="A30" zoomScale="125" zoomScaleNormal="125" zoomScalePageLayoutView="125" workbookViewId="0">
      <selection activeCell="I82" sqref="I82"/>
    </sheetView>
  </sheetViews>
  <sheetFormatPr defaultColWidth="10.85546875" defaultRowHeight="12.75"/>
  <cols>
    <col min="1" max="1" width="14" style="8" customWidth="1"/>
    <col min="2" max="2" width="10.85546875" style="10"/>
    <col min="3" max="3" width="14.140625" style="10" bestFit="1" customWidth="1"/>
    <col min="4" max="4" width="20" style="10" customWidth="1"/>
    <col min="5" max="5" width="12.85546875" style="10" bestFit="1" customWidth="1"/>
    <col min="6" max="6" width="10.85546875" style="10"/>
    <col min="7" max="7" width="10.140625" style="10" customWidth="1"/>
    <col min="8" max="8" width="10.42578125" style="10" customWidth="1"/>
    <col min="9" max="9" width="12.28515625" style="10" bestFit="1" customWidth="1"/>
    <col min="10" max="10" width="11.28515625" style="10" bestFit="1" customWidth="1"/>
    <col min="11" max="11" width="6.42578125" style="10" bestFit="1" customWidth="1"/>
    <col min="12" max="12" width="3.42578125" style="10" customWidth="1"/>
    <col min="13" max="13" width="5.42578125" style="10" customWidth="1"/>
    <col min="14" max="15" width="10.85546875" style="10"/>
    <col min="16" max="16" width="14.140625" style="10" bestFit="1" customWidth="1"/>
    <col min="17" max="17" width="10.85546875" style="10"/>
    <col min="18" max="18" width="13.7109375" style="10" bestFit="1" customWidth="1"/>
    <col min="19" max="19" width="10.85546875" style="10"/>
    <col min="20" max="20" width="13.42578125" style="10" bestFit="1" customWidth="1"/>
    <col min="21" max="21" width="11.42578125" style="10" bestFit="1" customWidth="1"/>
    <col min="22" max="22" width="12.42578125" style="10" bestFit="1" customWidth="1"/>
    <col min="23" max="16384" width="10.85546875" style="10"/>
  </cols>
  <sheetData>
    <row r="2" spans="1:13">
      <c r="A2" s="7" t="s">
        <v>251</v>
      </c>
    </row>
    <row r="3" spans="1:13" ht="13.5" thickBot="1">
      <c r="A3" s="8" t="s">
        <v>199</v>
      </c>
      <c r="B3" s="10" t="s">
        <v>0</v>
      </c>
      <c r="C3" s="10" t="s">
        <v>1</v>
      </c>
      <c r="D3" s="10" t="s">
        <v>2</v>
      </c>
      <c r="E3" s="10" t="s">
        <v>3</v>
      </c>
    </row>
    <row r="4" spans="1:13" ht="13.5" thickTop="1">
      <c r="A4" s="9">
        <v>0</v>
      </c>
      <c r="B4" s="10">
        <v>58.72</v>
      </c>
      <c r="C4" s="10" t="s">
        <v>255</v>
      </c>
      <c r="D4" s="10" t="s">
        <v>217</v>
      </c>
      <c r="E4" s="10">
        <f>B4/MAX(B$4:B$15)*100</f>
        <v>42.783242258652095</v>
      </c>
      <c r="F4" s="26" t="s">
        <v>203</v>
      </c>
      <c r="G4" s="27" t="s">
        <v>0</v>
      </c>
      <c r="H4" s="27" t="s">
        <v>3</v>
      </c>
      <c r="I4" s="27" t="s">
        <v>296</v>
      </c>
      <c r="J4" s="27" t="s">
        <v>266</v>
      </c>
      <c r="K4" s="27" t="s">
        <v>205</v>
      </c>
      <c r="L4" s="13"/>
      <c r="M4" s="14"/>
    </row>
    <row r="5" spans="1:13">
      <c r="A5" s="11">
        <v>0</v>
      </c>
      <c r="B5" s="10">
        <v>56.032258064516128</v>
      </c>
      <c r="C5" s="10" t="s">
        <v>255</v>
      </c>
      <c r="D5" s="10" t="s">
        <v>219</v>
      </c>
      <c r="E5" s="10">
        <f t="shared" ref="E5:E15" si="0">B5/MAX(B$4:B$15)*100</f>
        <v>40.824960338445266</v>
      </c>
      <c r="F5" s="15" t="s">
        <v>252</v>
      </c>
      <c r="G5" s="16">
        <f>SUMPRODUCT(A4:A15,B4:B15)</f>
        <v>215.32999999999998</v>
      </c>
      <c r="H5" s="16">
        <f>SUMPRODUCT(A4:A15,E4:E15)</f>
        <v>156.88888888888889</v>
      </c>
      <c r="I5" s="16">
        <f>H$13/11*K5+20</f>
        <v>201.81818181818181</v>
      </c>
      <c r="J5" s="16" t="s">
        <v>252</v>
      </c>
      <c r="K5" s="16">
        <f>SUM(A4:A15)</f>
        <v>2</v>
      </c>
      <c r="L5" s="17" t="s">
        <v>207</v>
      </c>
      <c r="M5" s="18">
        <v>2</v>
      </c>
    </row>
    <row r="6" spans="1:13">
      <c r="A6" s="11">
        <v>0</v>
      </c>
      <c r="B6" s="10">
        <v>68.774193548387103</v>
      </c>
      <c r="C6" s="10" t="s">
        <v>255</v>
      </c>
      <c r="D6" s="10" t="s">
        <v>210</v>
      </c>
      <c r="E6" s="10">
        <f t="shared" si="0"/>
        <v>50.108702038897711</v>
      </c>
      <c r="F6" s="15" t="s">
        <v>253</v>
      </c>
      <c r="G6" s="16">
        <f>SUMPRODUCT(A18:A38,B18:B38)</f>
        <v>134.90375</v>
      </c>
      <c r="H6" s="16">
        <f>SUMPRODUCT(A18:A38,E18:E38)</f>
        <v>198.21297384660593</v>
      </c>
      <c r="I6" s="16">
        <f t="shared" ref="I6:I10" si="1">H$13/11*K6+20</f>
        <v>201.81818181818181</v>
      </c>
      <c r="J6" s="16" t="s">
        <v>253</v>
      </c>
      <c r="K6" s="16">
        <f>SUM(A18:A38)</f>
        <v>2</v>
      </c>
      <c r="L6" s="17" t="s">
        <v>207</v>
      </c>
      <c r="M6" s="18">
        <v>2</v>
      </c>
    </row>
    <row r="7" spans="1:13">
      <c r="A7" s="11">
        <v>0</v>
      </c>
      <c r="B7" s="10">
        <v>49.8125</v>
      </c>
      <c r="C7" s="10" t="s">
        <v>255</v>
      </c>
      <c r="D7" s="10" t="s">
        <v>240</v>
      </c>
      <c r="E7" s="10">
        <f t="shared" si="0"/>
        <v>36.29326047358834</v>
      </c>
      <c r="F7" s="15" t="s">
        <v>267</v>
      </c>
      <c r="G7" s="16">
        <f>SUMPRODUCT(A40:A51,B40:B51)</f>
        <v>174.77777777777777</v>
      </c>
      <c r="H7" s="16">
        <f>SUMPRODUCT(A40:A51,E40:E51)</f>
        <v>173.17431192660553</v>
      </c>
      <c r="I7" s="16">
        <f t="shared" si="1"/>
        <v>201.81818181818181</v>
      </c>
      <c r="J7" s="16" t="s">
        <v>267</v>
      </c>
      <c r="K7" s="16">
        <f>SUM(A40:A51)</f>
        <v>2</v>
      </c>
      <c r="L7" s="17" t="s">
        <v>207</v>
      </c>
      <c r="M7" s="18">
        <v>2</v>
      </c>
    </row>
    <row r="8" spans="1:13">
      <c r="A8" s="11">
        <v>0</v>
      </c>
      <c r="B8" s="10">
        <v>51.125</v>
      </c>
      <c r="C8" s="10" t="s">
        <v>255</v>
      </c>
      <c r="D8" s="10" t="s">
        <v>246</v>
      </c>
      <c r="E8" s="10">
        <f t="shared" si="0"/>
        <v>37.249544626593803</v>
      </c>
      <c r="F8" s="15" t="s">
        <v>268</v>
      </c>
      <c r="G8" s="16">
        <f>SUMPRODUCT(A54:A59,B54:B59)</f>
        <v>69.125</v>
      </c>
      <c r="H8" s="16">
        <f>SUMPRODUCT(A54:A59,E54:E59)</f>
        <v>100</v>
      </c>
      <c r="I8" s="16">
        <f t="shared" si="1"/>
        <v>110.90909090909091</v>
      </c>
      <c r="J8" s="16" t="s">
        <v>268</v>
      </c>
      <c r="K8" s="16">
        <f>SUM(A54:A59)</f>
        <v>1</v>
      </c>
      <c r="L8" s="17" t="s">
        <v>207</v>
      </c>
      <c r="M8" s="18">
        <v>1</v>
      </c>
    </row>
    <row r="9" spans="1:13">
      <c r="A9" s="11">
        <v>0</v>
      </c>
      <c r="B9" s="10">
        <v>62.935483870967744</v>
      </c>
      <c r="C9" s="10" t="s">
        <v>255</v>
      </c>
      <c r="D9" s="10" t="s">
        <v>250</v>
      </c>
      <c r="E9" s="10">
        <f t="shared" si="0"/>
        <v>45.854633057171398</v>
      </c>
      <c r="F9" s="15" t="s">
        <v>262</v>
      </c>
      <c r="G9" s="16">
        <f>SUMPRODUCT(A62:A73,B62:B73)</f>
        <v>102.1476964197216</v>
      </c>
      <c r="H9" s="16">
        <f>SUMPRODUCT(A62:A73,E62:E73)</f>
        <v>182.95109806517297</v>
      </c>
      <c r="I9" s="16">
        <f t="shared" si="1"/>
        <v>201.81818181818181</v>
      </c>
      <c r="J9" s="16" t="s">
        <v>262</v>
      </c>
      <c r="K9" s="16">
        <f>SUM(A62:A73)</f>
        <v>2</v>
      </c>
      <c r="L9" s="17" t="s">
        <v>207</v>
      </c>
      <c r="M9" s="18">
        <v>2</v>
      </c>
    </row>
    <row r="10" spans="1:13">
      <c r="A10" s="11">
        <v>0</v>
      </c>
      <c r="B10" s="10">
        <v>52.24</v>
      </c>
      <c r="C10" s="10" t="s">
        <v>255</v>
      </c>
      <c r="D10" s="10" t="s">
        <v>215</v>
      </c>
      <c r="E10" s="10">
        <f t="shared" si="0"/>
        <v>38.061930783242261</v>
      </c>
      <c r="F10" s="15" t="s">
        <v>269</v>
      </c>
      <c r="G10" s="16">
        <f>SUMPRODUCT(A76:A90,B76:B90)</f>
        <v>126.56761904761905</v>
      </c>
      <c r="H10" s="16">
        <f>SUMPRODUCT(A76:A90,E76:E90)</f>
        <v>188.77272727272725</v>
      </c>
      <c r="I10" s="16">
        <f t="shared" si="1"/>
        <v>201.81818181818181</v>
      </c>
      <c r="J10" s="16" t="s">
        <v>269</v>
      </c>
      <c r="K10" s="16">
        <f>SUM(A76:A90)</f>
        <v>2</v>
      </c>
      <c r="L10" s="17" t="s">
        <v>207</v>
      </c>
      <c r="M10" s="18">
        <v>2</v>
      </c>
    </row>
    <row r="11" spans="1:13" ht="13.5" thickBot="1">
      <c r="A11" s="11">
        <v>0</v>
      </c>
      <c r="B11" s="10">
        <v>71.384615384615387</v>
      </c>
      <c r="C11" s="10" t="s">
        <v>255</v>
      </c>
      <c r="D11" s="10" t="s">
        <v>238</v>
      </c>
      <c r="E11" s="10">
        <f t="shared" si="0"/>
        <v>52.01064873196021</v>
      </c>
      <c r="F11" s="15"/>
      <c r="G11" s="16"/>
      <c r="H11" s="16"/>
      <c r="I11" s="16"/>
      <c r="J11" s="16"/>
      <c r="K11" s="16"/>
      <c r="L11" s="16"/>
      <c r="M11" s="18"/>
    </row>
    <row r="12" spans="1:13" ht="14.25" thickTop="1" thickBot="1">
      <c r="A12" s="11">
        <v>0</v>
      </c>
      <c r="B12" s="10">
        <v>68.916666666666671</v>
      </c>
      <c r="C12" s="10" t="s">
        <v>255</v>
      </c>
      <c r="D12" s="10" t="s">
        <v>237</v>
      </c>
      <c r="E12" s="10">
        <f t="shared" si="0"/>
        <v>50.212507589556779</v>
      </c>
      <c r="F12" s="19" t="s">
        <v>204</v>
      </c>
      <c r="G12" s="20">
        <f>SUM(G5:G10)</f>
        <v>822.85184324511829</v>
      </c>
      <c r="H12" s="16">
        <f>SUM(H5:H10)</f>
        <v>1000.0000000000007</v>
      </c>
      <c r="I12" s="16"/>
      <c r="J12" s="16"/>
      <c r="K12" s="16"/>
      <c r="L12" s="16"/>
      <c r="M12" s="18"/>
    </row>
    <row r="13" spans="1:13" ht="13.5" thickTop="1">
      <c r="A13" s="11">
        <v>0</v>
      </c>
      <c r="B13" s="10">
        <v>49.92</v>
      </c>
      <c r="C13" s="10" t="s">
        <v>255</v>
      </c>
      <c r="D13" s="10" t="s">
        <v>272</v>
      </c>
      <c r="E13" s="10">
        <f t="shared" si="0"/>
        <v>36.37158469945355</v>
      </c>
      <c r="F13" s="15"/>
      <c r="G13" s="16"/>
      <c r="H13" s="21">
        <v>1000</v>
      </c>
      <c r="I13" s="16"/>
      <c r="J13" s="16"/>
      <c r="K13" s="16"/>
      <c r="L13" s="16"/>
      <c r="M13" s="18"/>
    </row>
    <row r="14" spans="1:13">
      <c r="A14" s="11">
        <v>0.99999999999999989</v>
      </c>
      <c r="B14" s="10">
        <v>78.08</v>
      </c>
      <c r="C14" s="10" t="s">
        <v>255</v>
      </c>
      <c r="D14" s="10" t="s">
        <v>273</v>
      </c>
      <c r="E14" s="10">
        <f t="shared" si="0"/>
        <v>56.888888888888886</v>
      </c>
      <c r="F14" s="15"/>
      <c r="G14" s="16"/>
      <c r="H14" s="16"/>
      <c r="I14" s="16"/>
      <c r="J14" s="16"/>
      <c r="K14" s="16"/>
      <c r="L14" s="16"/>
      <c r="M14" s="18"/>
    </row>
    <row r="15" spans="1:13" ht="13.5" thickBot="1">
      <c r="A15" s="12">
        <v>1</v>
      </c>
      <c r="B15" s="10">
        <v>137.25</v>
      </c>
      <c r="C15" s="10" t="s">
        <v>255</v>
      </c>
      <c r="D15" s="10" t="s">
        <v>274</v>
      </c>
      <c r="E15" s="10">
        <f t="shared" si="0"/>
        <v>100</v>
      </c>
      <c r="F15" s="15"/>
      <c r="G15" s="16"/>
      <c r="H15" s="16"/>
      <c r="I15" s="16"/>
      <c r="J15" s="16"/>
      <c r="K15" s="16"/>
      <c r="L15" s="16"/>
      <c r="M15" s="18"/>
    </row>
    <row r="16" spans="1:13" ht="14.25" thickTop="1" thickBot="1">
      <c r="F16" s="22"/>
      <c r="G16" s="23"/>
      <c r="H16" s="23"/>
      <c r="I16" s="23"/>
      <c r="J16" s="23"/>
      <c r="K16" s="23"/>
      <c r="L16" s="23"/>
      <c r="M16" s="24"/>
    </row>
    <row r="17" spans="1:9" ht="14.25" thickTop="1" thickBot="1">
      <c r="A17" s="7"/>
    </row>
    <row r="18" spans="1:9" ht="13.5" thickTop="1">
      <c r="A18" s="9">
        <v>0</v>
      </c>
      <c r="B18" s="10">
        <v>55.96551724137931</v>
      </c>
      <c r="C18" s="10" t="s">
        <v>254</v>
      </c>
      <c r="D18" s="10" t="s">
        <v>208</v>
      </c>
      <c r="E18" s="10">
        <f>B18/MAX(B$18:B$38)*100</f>
        <v>82.229675641168541</v>
      </c>
    </row>
    <row r="19" spans="1:9">
      <c r="A19" s="11">
        <v>0</v>
      </c>
      <c r="B19" s="10">
        <v>44.035714285714285</v>
      </c>
      <c r="C19" s="10" t="s">
        <v>254</v>
      </c>
      <c r="D19" s="10" t="s">
        <v>209</v>
      </c>
      <c r="E19" s="10">
        <f t="shared" ref="E19:E38" si="2">B19/MAX(B$18:B$38)*100</f>
        <v>64.701313966668067</v>
      </c>
    </row>
    <row r="20" spans="1:9">
      <c r="A20" s="11">
        <v>0</v>
      </c>
      <c r="B20" s="10">
        <v>51.166666666666664</v>
      </c>
      <c r="C20" s="10" t="s">
        <v>254</v>
      </c>
      <c r="D20" s="10" t="s">
        <v>222</v>
      </c>
      <c r="E20" s="10">
        <f t="shared" si="2"/>
        <v>75.17876383583112</v>
      </c>
    </row>
    <row r="21" spans="1:9" ht="15">
      <c r="A21" s="11">
        <v>0</v>
      </c>
      <c r="B21" s="10">
        <v>52.068965517241381</v>
      </c>
      <c r="C21" s="10" t="s">
        <v>254</v>
      </c>
      <c r="D21" s="10" t="s">
        <v>221</v>
      </c>
      <c r="E21" s="10">
        <f t="shared" si="2"/>
        <v>76.504504139349663</v>
      </c>
      <c r="G21" s="25"/>
      <c r="H21" s="25"/>
      <c r="I21" s="25"/>
    </row>
    <row r="22" spans="1:9" ht="15">
      <c r="A22" s="11">
        <v>1</v>
      </c>
      <c r="B22" s="10">
        <v>66.84375</v>
      </c>
      <c r="C22" s="10" t="s">
        <v>254</v>
      </c>
      <c r="D22" s="10" t="s">
        <v>249</v>
      </c>
      <c r="E22" s="10">
        <f t="shared" si="2"/>
        <v>98.212973846605934</v>
      </c>
      <c r="G22" s="25"/>
      <c r="H22" s="25"/>
      <c r="I22" s="25"/>
    </row>
    <row r="23" spans="1:9" ht="15">
      <c r="A23" s="11">
        <v>0</v>
      </c>
      <c r="B23" s="10">
        <v>45.260869565217391</v>
      </c>
      <c r="C23" s="10" t="s">
        <v>254</v>
      </c>
      <c r="D23" s="10" t="s">
        <v>216</v>
      </c>
      <c r="E23" s="10">
        <f t="shared" si="2"/>
        <v>66.501424574224785</v>
      </c>
      <c r="G23" s="25"/>
      <c r="H23" s="25"/>
      <c r="I23" s="25"/>
    </row>
    <row r="24" spans="1:9" ht="15">
      <c r="A24" s="11">
        <v>0</v>
      </c>
      <c r="B24" s="10">
        <v>51.925925925925924</v>
      </c>
      <c r="C24" s="10" t="s">
        <v>254</v>
      </c>
      <c r="D24" s="10" t="s">
        <v>218</v>
      </c>
      <c r="E24" s="10">
        <f t="shared" si="2"/>
        <v>76.294337240561148</v>
      </c>
      <c r="G24" s="25"/>
      <c r="H24" s="25"/>
      <c r="I24" s="25"/>
    </row>
    <row r="25" spans="1:9" ht="15">
      <c r="A25" s="11">
        <v>0</v>
      </c>
      <c r="B25" s="10">
        <v>47.333333333333336</v>
      </c>
      <c r="C25" s="10" t="s">
        <v>254</v>
      </c>
      <c r="D25" s="10" t="s">
        <v>214</v>
      </c>
      <c r="E25" s="10">
        <f t="shared" si="2"/>
        <v>69.546478597316096</v>
      </c>
      <c r="G25" s="25"/>
      <c r="H25" s="25"/>
      <c r="I25" s="25"/>
    </row>
    <row r="26" spans="1:9" ht="15">
      <c r="A26" s="11">
        <v>0</v>
      </c>
      <c r="B26" s="10">
        <v>49.625</v>
      </c>
      <c r="C26" s="10" t="s">
        <v>254</v>
      </c>
      <c r="D26" s="10" t="s">
        <v>213</v>
      </c>
      <c r="E26" s="10">
        <f t="shared" si="2"/>
        <v>72.913605642080512</v>
      </c>
      <c r="G26" s="25"/>
      <c r="H26" s="25"/>
      <c r="I26" s="25"/>
    </row>
    <row r="27" spans="1:9" ht="15">
      <c r="A27" s="11">
        <v>0</v>
      </c>
      <c r="B27" s="10">
        <v>42.592592592592595</v>
      </c>
      <c r="C27" s="10" t="s">
        <v>254</v>
      </c>
      <c r="D27" s="10" t="s">
        <v>211</v>
      </c>
      <c r="E27" s="10">
        <f t="shared" si="2"/>
        <v>62.580947094611503</v>
      </c>
      <c r="G27" s="25"/>
      <c r="H27" s="25"/>
      <c r="I27" s="25"/>
    </row>
    <row r="28" spans="1:9" ht="15">
      <c r="A28" s="11">
        <v>0</v>
      </c>
      <c r="B28" s="10">
        <v>35.74074074074074</v>
      </c>
      <c r="C28" s="10" t="s">
        <v>254</v>
      </c>
      <c r="D28" s="10" t="s">
        <v>236</v>
      </c>
      <c r="E28" s="10">
        <f t="shared" si="2"/>
        <v>52.513577344608784</v>
      </c>
      <c r="G28" s="25"/>
      <c r="H28" s="25"/>
      <c r="I28" s="25"/>
    </row>
    <row r="29" spans="1:9" ht="15">
      <c r="A29" s="11">
        <v>0</v>
      </c>
      <c r="B29" s="10">
        <v>61.12</v>
      </c>
      <c r="C29" s="10" t="s">
        <v>254</v>
      </c>
      <c r="D29" s="10" t="s">
        <v>235</v>
      </c>
      <c r="E29" s="10">
        <f t="shared" si="2"/>
        <v>89.803114898618858</v>
      </c>
      <c r="G29" s="25"/>
      <c r="H29" s="25"/>
      <c r="I29" s="25"/>
    </row>
    <row r="30" spans="1:9" ht="15">
      <c r="A30" s="11">
        <v>0</v>
      </c>
      <c r="B30" s="10">
        <v>46</v>
      </c>
      <c r="C30" s="10" t="s">
        <v>254</v>
      </c>
      <c r="D30" s="10" t="s">
        <v>242</v>
      </c>
      <c r="E30" s="10">
        <f t="shared" si="2"/>
        <v>67.587422862180418</v>
      </c>
      <c r="G30" s="25"/>
      <c r="H30" s="25"/>
      <c r="I30" s="25"/>
    </row>
    <row r="31" spans="1:9" ht="15">
      <c r="A31" s="11">
        <v>0</v>
      </c>
      <c r="B31" s="10">
        <v>58.59375</v>
      </c>
      <c r="C31" s="10" t="s">
        <v>254</v>
      </c>
      <c r="D31" s="10" t="s">
        <v>241</v>
      </c>
      <c r="E31" s="10">
        <f t="shared" si="2"/>
        <v>86.091316485454001</v>
      </c>
      <c r="G31" s="25"/>
      <c r="H31" s="25"/>
      <c r="I31" s="25"/>
    </row>
    <row r="32" spans="1:9" ht="15">
      <c r="A32" s="11">
        <v>0</v>
      </c>
      <c r="B32" s="10">
        <v>56.76</v>
      </c>
      <c r="C32" s="10" t="s">
        <v>254</v>
      </c>
      <c r="D32" s="10" t="s">
        <v>239</v>
      </c>
      <c r="E32" s="10">
        <f t="shared" si="2"/>
        <v>83.397002644725234</v>
      </c>
      <c r="G32" s="25"/>
      <c r="H32" s="25"/>
      <c r="I32" s="25"/>
    </row>
    <row r="33" spans="1:9" ht="15">
      <c r="A33" s="11">
        <v>0</v>
      </c>
      <c r="B33" s="10">
        <v>57.370370370370374</v>
      </c>
      <c r="C33" s="10" t="s">
        <v>254</v>
      </c>
      <c r="D33" s="10" t="s">
        <v>270</v>
      </c>
      <c r="E33" s="10">
        <f t="shared" si="2"/>
        <v>84.293814825698462</v>
      </c>
      <c r="G33" s="25"/>
      <c r="H33" s="25"/>
      <c r="I33" s="25"/>
    </row>
    <row r="34" spans="1:9" ht="15">
      <c r="A34" s="11">
        <v>0</v>
      </c>
      <c r="B34" s="10">
        <v>66.09375</v>
      </c>
      <c r="C34" s="10" t="s">
        <v>254</v>
      </c>
      <c r="D34" s="10" t="s">
        <v>249</v>
      </c>
      <c r="E34" s="10">
        <f t="shared" si="2"/>
        <v>97.111004995592126</v>
      </c>
      <c r="G34" s="25"/>
      <c r="H34" s="25"/>
      <c r="I34" s="25"/>
    </row>
    <row r="35" spans="1:9" ht="15">
      <c r="A35" s="11">
        <v>1</v>
      </c>
      <c r="B35" s="10">
        <v>68.06</v>
      </c>
      <c r="C35" s="10" t="s">
        <v>254</v>
      </c>
      <c r="D35" s="10" t="s">
        <v>271</v>
      </c>
      <c r="E35" s="10">
        <f t="shared" si="2"/>
        <v>100</v>
      </c>
      <c r="G35" s="25"/>
      <c r="H35" s="25"/>
      <c r="I35" s="25"/>
    </row>
    <row r="36" spans="1:9" ht="15">
      <c r="A36" s="11">
        <v>0</v>
      </c>
      <c r="B36" s="10">
        <v>48.77</v>
      </c>
      <c r="C36" s="10" t="s">
        <v>254</v>
      </c>
      <c r="D36" s="10" t="s">
        <v>295</v>
      </c>
      <c r="E36" s="10">
        <f t="shared" si="2"/>
        <v>71.657361151924775</v>
      </c>
      <c r="G36" s="25"/>
      <c r="H36" s="25"/>
      <c r="I36" s="25"/>
    </row>
    <row r="37" spans="1:9" ht="15">
      <c r="A37" s="11">
        <v>0</v>
      </c>
      <c r="B37" s="10">
        <v>56.38</v>
      </c>
      <c r="C37" s="10" t="s">
        <v>254</v>
      </c>
      <c r="D37" s="10" t="s">
        <v>275</v>
      </c>
      <c r="E37" s="10">
        <f t="shared" si="2"/>
        <v>82.838671760211582</v>
      </c>
      <c r="G37" s="25"/>
      <c r="H37" s="25"/>
      <c r="I37" s="25"/>
    </row>
    <row r="38" spans="1:9" ht="15.75" thickBot="1">
      <c r="A38" s="12">
        <v>0</v>
      </c>
      <c r="B38" s="10">
        <v>58.69</v>
      </c>
      <c r="C38" s="10" t="s">
        <v>254</v>
      </c>
      <c r="D38" s="10" t="s">
        <v>276</v>
      </c>
      <c r="E38" s="10">
        <f t="shared" si="2"/>
        <v>86.232735821334103</v>
      </c>
      <c r="G38" s="25"/>
      <c r="H38" s="25"/>
      <c r="I38" s="25"/>
    </row>
    <row r="39" spans="1:9" ht="16.5" thickTop="1" thickBot="1">
      <c r="A39" s="7"/>
      <c r="G39" s="25"/>
      <c r="H39" s="25"/>
      <c r="I39" s="25"/>
    </row>
    <row r="40" spans="1:9" ht="15.75" thickTop="1">
      <c r="A40" s="9">
        <v>0</v>
      </c>
      <c r="B40" s="10">
        <v>69.925925925925924</v>
      </c>
      <c r="C40" s="10" t="s">
        <v>265</v>
      </c>
      <c r="D40" s="10" t="s">
        <v>234</v>
      </c>
      <c r="E40" s="10">
        <f>B40/MAX(B$40:B$51)*100</f>
        <v>69.284403669724767</v>
      </c>
      <c r="G40" s="25"/>
      <c r="H40" s="25"/>
      <c r="I40" s="25"/>
    </row>
    <row r="41" spans="1:9" ht="15">
      <c r="A41" s="11">
        <v>0</v>
      </c>
      <c r="B41" s="10">
        <v>57.962962962962962</v>
      </c>
      <c r="C41" s="10" t="s">
        <v>265</v>
      </c>
      <c r="D41" s="10" t="s">
        <v>258</v>
      </c>
      <c r="E41" s="10">
        <f>B41/MAX(B$40:B$51)*100</f>
        <v>57.431192660550458</v>
      </c>
      <c r="G41" s="25"/>
      <c r="H41" s="25"/>
      <c r="I41" s="25"/>
    </row>
    <row r="42" spans="1:9" ht="15">
      <c r="A42" s="11">
        <v>0</v>
      </c>
      <c r="B42" s="10">
        <v>69.65517241379311</v>
      </c>
      <c r="C42" s="10" t="s">
        <v>265</v>
      </c>
      <c r="D42" s="10" t="s">
        <v>248</v>
      </c>
      <c r="E42" s="10">
        <f t="shared" ref="E42:E51" si="3">B42/MAX(B$40:B$51)*100</f>
        <v>69.016134134767483</v>
      </c>
      <c r="G42" s="25"/>
      <c r="H42" s="25"/>
      <c r="I42" s="25"/>
    </row>
    <row r="43" spans="1:9" ht="15">
      <c r="A43" s="11">
        <v>0</v>
      </c>
      <c r="B43" s="10">
        <v>54.6875</v>
      </c>
      <c r="C43" s="10" t="s">
        <v>265</v>
      </c>
      <c r="D43" s="10" t="s">
        <v>259</v>
      </c>
      <c r="E43" s="10">
        <f t="shared" si="3"/>
        <v>54.185779816513758</v>
      </c>
      <c r="G43" s="25"/>
      <c r="H43" s="25"/>
      <c r="I43" s="25"/>
    </row>
    <row r="44" spans="1:9" ht="15">
      <c r="A44" s="11">
        <v>1</v>
      </c>
      <c r="B44" s="10">
        <v>73.851851851851848</v>
      </c>
      <c r="C44" s="10" t="s">
        <v>265</v>
      </c>
      <c r="D44" s="10" t="s">
        <v>398</v>
      </c>
      <c r="E44" s="10">
        <f t="shared" si="3"/>
        <v>73.174311926605512</v>
      </c>
      <c r="G44" s="25"/>
      <c r="H44" s="25"/>
      <c r="I44" s="25"/>
    </row>
    <row r="45" spans="1:9" ht="15">
      <c r="A45" s="11">
        <v>0</v>
      </c>
      <c r="B45" s="10">
        <v>55.333333333333336</v>
      </c>
      <c r="C45" s="10" t="s">
        <v>265</v>
      </c>
      <c r="D45" s="10" t="s">
        <v>260</v>
      </c>
      <c r="E45" s="10">
        <f t="shared" si="3"/>
        <v>54.825688073394495</v>
      </c>
      <c r="G45" s="25"/>
      <c r="H45" s="25"/>
      <c r="I45" s="25"/>
    </row>
    <row r="46" spans="1:9" ht="15">
      <c r="A46" s="11">
        <v>1</v>
      </c>
      <c r="B46" s="10">
        <v>100.92592592592592</v>
      </c>
      <c r="C46" s="10" t="s">
        <v>265</v>
      </c>
      <c r="D46" s="10" t="s">
        <v>281</v>
      </c>
      <c r="E46" s="10">
        <f t="shared" si="3"/>
        <v>100</v>
      </c>
      <c r="G46" s="25"/>
      <c r="H46" s="25"/>
      <c r="I46" s="25"/>
    </row>
    <row r="47" spans="1:9" ht="15">
      <c r="A47" s="11">
        <v>0</v>
      </c>
      <c r="B47" s="10">
        <v>62</v>
      </c>
      <c r="C47" s="10" t="s">
        <v>265</v>
      </c>
      <c r="D47" s="10" t="s">
        <v>280</v>
      </c>
      <c r="E47" s="10">
        <f t="shared" si="3"/>
        <v>61.431192660550458</v>
      </c>
      <c r="G47" s="25"/>
      <c r="H47" s="25"/>
      <c r="I47" s="25"/>
    </row>
    <row r="48" spans="1:9" ht="15">
      <c r="A48" s="11">
        <v>0</v>
      </c>
      <c r="B48" s="10">
        <v>70.78</v>
      </c>
      <c r="C48" s="10" t="s">
        <v>265</v>
      </c>
      <c r="D48" s="10" t="s">
        <v>282</v>
      </c>
      <c r="E48" s="10">
        <f t="shared" si="3"/>
        <v>70.130642201834874</v>
      </c>
      <c r="G48" s="25"/>
      <c r="H48" s="25"/>
      <c r="I48" s="25"/>
    </row>
    <row r="49" spans="1:9" ht="15">
      <c r="A49" s="11">
        <v>0</v>
      </c>
      <c r="B49" s="10">
        <v>52.23</v>
      </c>
      <c r="C49" s="10" t="s">
        <v>265</v>
      </c>
      <c r="D49" s="10" t="s">
        <v>283</v>
      </c>
      <c r="E49" s="10">
        <f t="shared" si="3"/>
        <v>51.750825688073391</v>
      </c>
      <c r="G49" s="25"/>
      <c r="H49" s="25"/>
      <c r="I49" s="25"/>
    </row>
    <row r="50" spans="1:9" ht="15">
      <c r="A50" s="11">
        <v>0</v>
      </c>
      <c r="B50" s="10">
        <v>37.630000000000003</v>
      </c>
      <c r="C50" s="10" t="s">
        <v>265</v>
      </c>
      <c r="D50" s="10" t="s">
        <v>284</v>
      </c>
      <c r="E50" s="10">
        <f t="shared" si="3"/>
        <v>37.284770642201835</v>
      </c>
      <c r="G50" s="25"/>
      <c r="H50" s="25"/>
      <c r="I50" s="25"/>
    </row>
    <row r="51" spans="1:9" ht="15.75" thickBot="1">
      <c r="A51" s="12">
        <v>0</v>
      </c>
      <c r="B51" s="10">
        <v>56.38</v>
      </c>
      <c r="C51" s="10" t="s">
        <v>265</v>
      </c>
      <c r="D51" s="10" t="s">
        <v>285</v>
      </c>
      <c r="E51" s="10">
        <f t="shared" si="3"/>
        <v>55.862752293577991</v>
      </c>
      <c r="G51" s="25"/>
      <c r="H51" s="25"/>
      <c r="I51" s="25"/>
    </row>
    <row r="52" spans="1:9" ht="15.75" thickTop="1">
      <c r="G52" s="25"/>
      <c r="H52" s="25"/>
      <c r="I52" s="25"/>
    </row>
    <row r="53" spans="1:9" ht="15.75" thickBot="1">
      <c r="A53" s="7"/>
      <c r="G53" s="25"/>
      <c r="H53" s="25"/>
      <c r="I53" s="25"/>
    </row>
    <row r="54" spans="1:9" ht="15.75" thickTop="1">
      <c r="A54" s="9">
        <v>0</v>
      </c>
      <c r="B54" s="10">
        <v>63.233333333333334</v>
      </c>
      <c r="C54" s="10" t="s">
        <v>261</v>
      </c>
      <c r="D54" s="10" t="s">
        <v>243</v>
      </c>
      <c r="E54" s="10">
        <f>B54/MAX(B$54:B$59)*100</f>
        <v>91.476793248945157</v>
      </c>
      <c r="G54" s="25"/>
      <c r="H54" s="25"/>
      <c r="I54" s="25"/>
    </row>
    <row r="55" spans="1:9" ht="15">
      <c r="A55" s="11">
        <v>1</v>
      </c>
      <c r="B55" s="10">
        <v>69.125</v>
      </c>
      <c r="C55" s="10" t="s">
        <v>261</v>
      </c>
      <c r="D55" s="28" t="s">
        <v>399</v>
      </c>
      <c r="E55" s="10">
        <f t="shared" ref="E55:E59" si="4">B55/MAX(B$54:B$59)*100</f>
        <v>100</v>
      </c>
      <c r="G55" s="25"/>
      <c r="H55" s="25"/>
      <c r="I55" s="25"/>
    </row>
    <row r="56" spans="1:9" ht="15">
      <c r="A56" s="11">
        <v>0</v>
      </c>
      <c r="B56" s="10">
        <v>38.35</v>
      </c>
      <c r="C56" s="10" t="s">
        <v>261</v>
      </c>
      <c r="D56" s="10" t="s">
        <v>257</v>
      </c>
      <c r="E56" s="10">
        <f t="shared" si="4"/>
        <v>55.479204339963836</v>
      </c>
      <c r="G56" s="25"/>
      <c r="H56" s="25"/>
      <c r="I56" s="25"/>
    </row>
    <row r="57" spans="1:9" ht="15">
      <c r="A57" s="11">
        <v>0</v>
      </c>
      <c r="B57" s="10">
        <v>51.85</v>
      </c>
      <c r="C57" s="10" t="s">
        <v>261</v>
      </c>
      <c r="D57" s="10" t="s">
        <v>277</v>
      </c>
      <c r="E57" s="10">
        <f t="shared" si="4"/>
        <v>75.00904159132007</v>
      </c>
      <c r="G57" s="25"/>
      <c r="H57" s="25"/>
      <c r="I57" s="25"/>
    </row>
    <row r="58" spans="1:9" ht="15">
      <c r="A58" s="11">
        <v>0</v>
      </c>
      <c r="B58" s="10">
        <v>56.71</v>
      </c>
      <c r="C58" s="10" t="s">
        <v>261</v>
      </c>
      <c r="D58" s="10" t="s">
        <v>278</v>
      </c>
      <c r="E58" s="10">
        <f t="shared" si="4"/>
        <v>82.039783001808317</v>
      </c>
      <c r="G58" s="25"/>
      <c r="H58" s="25"/>
      <c r="I58" s="25"/>
    </row>
    <row r="59" spans="1:9" ht="15.75" thickBot="1">
      <c r="A59" s="12">
        <v>0</v>
      </c>
      <c r="B59" s="10">
        <v>35.85</v>
      </c>
      <c r="C59" s="10" t="s">
        <v>261</v>
      </c>
      <c r="D59" s="10" t="s">
        <v>279</v>
      </c>
      <c r="E59" s="10">
        <f t="shared" si="4"/>
        <v>51.862567811934902</v>
      </c>
      <c r="G59" s="25"/>
      <c r="H59" s="25"/>
      <c r="I59" s="25"/>
    </row>
    <row r="60" spans="1:9" ht="15.75" thickTop="1">
      <c r="G60" s="25"/>
      <c r="H60" s="25"/>
      <c r="I60" s="25"/>
    </row>
    <row r="61" spans="1:9" ht="15.75" thickBot="1">
      <c r="A61" s="7"/>
      <c r="G61" s="25"/>
      <c r="H61" s="25"/>
      <c r="I61" s="25"/>
    </row>
    <row r="62" spans="1:9" ht="15.75" thickTop="1">
      <c r="A62" s="9">
        <v>0.87768111208993727</v>
      </c>
      <c r="B62" s="10">
        <v>55.785714285714285</v>
      </c>
      <c r="C62" s="10" t="s">
        <v>263</v>
      </c>
      <c r="D62" s="28" t="s">
        <v>225</v>
      </c>
      <c r="E62" s="10">
        <f t="shared" ref="E62:E73" si="5">B62/MAX(B$62:B$73)*100</f>
        <v>99.91471215351811</v>
      </c>
      <c r="G62" s="25"/>
      <c r="H62" s="25"/>
      <c r="I62" s="25"/>
    </row>
    <row r="63" spans="1:9" ht="15">
      <c r="A63" s="11">
        <v>1</v>
      </c>
      <c r="B63" s="10">
        <v>49.36</v>
      </c>
      <c r="C63" s="10" t="s">
        <v>263</v>
      </c>
      <c r="D63" s="28" t="s">
        <v>247</v>
      </c>
      <c r="E63" s="10">
        <f t="shared" si="5"/>
        <v>88.405970149253733</v>
      </c>
      <c r="G63" s="25"/>
      <c r="H63" s="25"/>
      <c r="I63" s="25"/>
    </row>
    <row r="64" spans="1:9" ht="15">
      <c r="A64" s="11">
        <v>0</v>
      </c>
      <c r="B64" s="10">
        <v>55.833333333333336</v>
      </c>
      <c r="C64" s="10" t="s">
        <v>263</v>
      </c>
      <c r="D64" s="10" t="s">
        <v>245</v>
      </c>
      <c r="E64" s="10">
        <f t="shared" si="5"/>
        <v>100</v>
      </c>
      <c r="G64" s="25"/>
      <c r="H64" s="25"/>
      <c r="I64" s="25"/>
    </row>
    <row r="65" spans="1:9" ht="15">
      <c r="A65" s="11">
        <v>0</v>
      </c>
      <c r="B65" s="10">
        <v>35.799999999999997</v>
      </c>
      <c r="C65" s="10" t="s">
        <v>263</v>
      </c>
      <c r="D65" s="10" t="s">
        <v>230</v>
      </c>
      <c r="E65" s="10">
        <f t="shared" si="5"/>
        <v>64.119402985074615</v>
      </c>
      <c r="G65" s="25"/>
      <c r="H65" s="25"/>
      <c r="I65" s="25"/>
    </row>
    <row r="66" spans="1:9" ht="15">
      <c r="A66" s="11">
        <v>0</v>
      </c>
      <c r="B66" s="10">
        <v>35.785714285714285</v>
      </c>
      <c r="C66" s="10" t="s">
        <v>263</v>
      </c>
      <c r="D66" s="10" t="s">
        <v>229</v>
      </c>
      <c r="E66" s="10">
        <f t="shared" si="5"/>
        <v>64.093816631130068</v>
      </c>
      <c r="G66" s="25"/>
      <c r="H66" s="25"/>
      <c r="I66" s="25"/>
    </row>
    <row r="67" spans="1:9" ht="15">
      <c r="A67" s="11">
        <v>0.12231888791006275</v>
      </c>
      <c r="B67" s="10">
        <v>31.275862068965516</v>
      </c>
      <c r="C67" s="10" t="s">
        <v>263</v>
      </c>
      <c r="D67" s="10" t="s">
        <v>228</v>
      </c>
      <c r="E67" s="10">
        <f t="shared" si="5"/>
        <v>56.016469377251667</v>
      </c>
      <c r="G67" s="25"/>
      <c r="H67" s="25"/>
      <c r="I67" s="25"/>
    </row>
    <row r="68" spans="1:9" ht="15">
      <c r="A68" s="11">
        <v>0</v>
      </c>
      <c r="B68" s="10">
        <v>34.035714285714285</v>
      </c>
      <c r="C68" s="10" t="s">
        <v>263</v>
      </c>
      <c r="D68" s="10" t="s">
        <v>225</v>
      </c>
      <c r="E68" s="10">
        <f t="shared" si="5"/>
        <v>60.959488272921106</v>
      </c>
      <c r="G68" s="25"/>
      <c r="H68" s="25"/>
      <c r="I68" s="25"/>
    </row>
    <row r="69" spans="1:9" ht="15">
      <c r="A69" s="11">
        <v>0</v>
      </c>
      <c r="B69" s="10">
        <v>31.793103448275861</v>
      </c>
      <c r="C69" s="10" t="s">
        <v>263</v>
      </c>
      <c r="D69" s="10" t="s">
        <v>224</v>
      </c>
      <c r="E69" s="10">
        <f t="shared" si="5"/>
        <v>56.94287184765826</v>
      </c>
      <c r="G69" s="25"/>
      <c r="H69" s="25"/>
      <c r="I69" s="25"/>
    </row>
    <row r="70" spans="1:9" ht="15">
      <c r="A70" s="11">
        <v>0</v>
      </c>
      <c r="B70" s="10">
        <v>45.083333333333336</v>
      </c>
      <c r="C70" s="10" t="s">
        <v>263</v>
      </c>
      <c r="D70" s="10" t="s">
        <v>231</v>
      </c>
      <c r="E70" s="10">
        <f t="shared" si="5"/>
        <v>80.74626865671641</v>
      </c>
      <c r="G70" s="25"/>
      <c r="H70" s="25"/>
      <c r="I70" s="25"/>
    </row>
    <row r="71" spans="1:9" ht="15">
      <c r="A71" s="11">
        <v>0</v>
      </c>
      <c r="B71" s="10">
        <v>53.87</v>
      </c>
      <c r="C71" s="10" t="s">
        <v>263</v>
      </c>
      <c r="D71" s="10" t="s">
        <v>293</v>
      </c>
      <c r="E71" s="10">
        <f t="shared" si="5"/>
        <v>96.483582089552229</v>
      </c>
      <c r="G71" s="25"/>
      <c r="H71" s="25"/>
      <c r="I71" s="25"/>
    </row>
    <row r="72" spans="1:9" ht="15">
      <c r="A72" s="11">
        <v>0</v>
      </c>
      <c r="B72" s="10">
        <v>47.62</v>
      </c>
      <c r="C72" s="10" t="s">
        <v>263</v>
      </c>
      <c r="D72" s="10" t="s">
        <v>232</v>
      </c>
      <c r="E72" s="10">
        <f t="shared" si="5"/>
        <v>85.289552238805967</v>
      </c>
      <c r="G72" s="25"/>
      <c r="H72" s="25"/>
      <c r="I72" s="25"/>
    </row>
    <row r="73" spans="1:9" ht="15.75" thickBot="1">
      <c r="A73" s="12">
        <v>0</v>
      </c>
      <c r="B73" s="10">
        <v>48.92</v>
      </c>
      <c r="C73" s="10" t="s">
        <v>263</v>
      </c>
      <c r="D73" s="10" t="s">
        <v>294</v>
      </c>
      <c r="E73" s="10">
        <f t="shared" si="5"/>
        <v>87.61791044776119</v>
      </c>
      <c r="G73" s="25"/>
      <c r="H73" s="25"/>
      <c r="I73" s="25"/>
    </row>
    <row r="74" spans="1:9" ht="15.75" thickTop="1">
      <c r="G74" s="25"/>
      <c r="H74" s="25"/>
      <c r="I74" s="25"/>
    </row>
    <row r="75" spans="1:9" ht="15.75" thickBot="1">
      <c r="A75" s="7"/>
      <c r="G75" s="25"/>
      <c r="H75" s="25"/>
      <c r="I75" s="25"/>
    </row>
    <row r="76" spans="1:9" ht="15.75" thickTop="1">
      <c r="A76" s="9">
        <v>1</v>
      </c>
      <c r="B76" s="10">
        <v>67.047619047619051</v>
      </c>
      <c r="C76" s="10" t="s">
        <v>264</v>
      </c>
      <c r="D76" s="28" t="s">
        <v>400</v>
      </c>
      <c r="E76" s="10">
        <f t="shared" ref="E76:E90" si="6">B76/MAX(B$76:B$90)*100</f>
        <v>100</v>
      </c>
      <c r="G76" s="25"/>
      <c r="H76" s="25"/>
      <c r="I76" s="25"/>
    </row>
    <row r="77" spans="1:9" ht="15">
      <c r="A77" s="11">
        <v>0</v>
      </c>
      <c r="B77" s="10">
        <v>55.375</v>
      </c>
      <c r="C77" s="10" t="s">
        <v>264</v>
      </c>
      <c r="D77" s="10" t="s">
        <v>244</v>
      </c>
      <c r="E77" s="10">
        <f t="shared" si="6"/>
        <v>82.59055397727272</v>
      </c>
      <c r="G77" s="25"/>
      <c r="H77" s="25"/>
      <c r="I77" s="25"/>
    </row>
    <row r="78" spans="1:9" ht="15">
      <c r="A78" s="11">
        <v>1</v>
      </c>
      <c r="B78" s="10">
        <v>59.52</v>
      </c>
      <c r="C78" s="10" t="s">
        <v>264</v>
      </c>
      <c r="D78" s="28" t="s">
        <v>401</v>
      </c>
      <c r="E78" s="10">
        <f t="shared" si="6"/>
        <v>88.772727272727266</v>
      </c>
      <c r="G78" s="25"/>
      <c r="H78" s="25"/>
      <c r="I78" s="25"/>
    </row>
    <row r="79" spans="1:9" ht="15">
      <c r="A79" s="11">
        <v>0</v>
      </c>
      <c r="B79" s="10">
        <v>55.222222222222221</v>
      </c>
      <c r="C79" s="10" t="s">
        <v>264</v>
      </c>
      <c r="D79" s="10" t="s">
        <v>256</v>
      </c>
      <c r="E79" s="10">
        <f t="shared" si="6"/>
        <v>82.362689393939391</v>
      </c>
      <c r="G79" s="25"/>
      <c r="H79" s="25"/>
      <c r="I79" s="25"/>
    </row>
    <row r="80" spans="1:9" ht="15">
      <c r="A80" s="11">
        <v>0</v>
      </c>
      <c r="B80" s="10">
        <v>29.172413793103448</v>
      </c>
      <c r="C80" s="10" t="s">
        <v>264</v>
      </c>
      <c r="D80" s="10" t="s">
        <v>227</v>
      </c>
      <c r="E80" s="10">
        <f t="shared" si="6"/>
        <v>43.5099921630094</v>
      </c>
      <c r="G80" s="25"/>
      <c r="H80" s="25"/>
      <c r="I80" s="25"/>
    </row>
    <row r="81" spans="1:9" ht="15">
      <c r="A81" s="11">
        <v>0</v>
      </c>
      <c r="B81" s="10">
        <v>29.482758620689655</v>
      </c>
      <c r="C81" s="10" t="s">
        <v>264</v>
      </c>
      <c r="D81" s="10" t="s">
        <v>226</v>
      </c>
      <c r="E81" s="10">
        <f t="shared" si="6"/>
        <v>43.972864420062692</v>
      </c>
      <c r="G81" s="25"/>
      <c r="H81" s="25"/>
      <c r="I81" s="25"/>
    </row>
    <row r="82" spans="1:9" ht="15">
      <c r="A82" s="11">
        <v>0</v>
      </c>
      <c r="B82" s="10">
        <v>29.206896551724139</v>
      </c>
      <c r="C82" s="10" t="s">
        <v>264</v>
      </c>
      <c r="D82" s="10" t="s">
        <v>223</v>
      </c>
      <c r="E82" s="10">
        <f t="shared" si="6"/>
        <v>43.561422413793103</v>
      </c>
      <c r="G82" s="25"/>
      <c r="H82" s="25"/>
      <c r="I82" s="25"/>
    </row>
    <row r="83" spans="1:9" ht="15">
      <c r="A83" s="11">
        <v>0</v>
      </c>
      <c r="B83" s="10">
        <v>43.851851851851855</v>
      </c>
      <c r="C83" s="10" t="s">
        <v>264</v>
      </c>
      <c r="D83" s="10" t="s">
        <v>233</v>
      </c>
      <c r="E83" s="10">
        <f t="shared" si="6"/>
        <v>65.404040404040416</v>
      </c>
      <c r="G83" s="25"/>
      <c r="H83" s="25"/>
      <c r="I83" s="25"/>
    </row>
    <row r="84" spans="1:9" ht="15">
      <c r="A84" s="11">
        <v>0</v>
      </c>
      <c r="B84" s="10">
        <v>38.89</v>
      </c>
      <c r="C84" s="10" t="s">
        <v>264</v>
      </c>
      <c r="D84" s="10" t="s">
        <v>286</v>
      </c>
      <c r="E84" s="10">
        <f t="shared" si="6"/>
        <v>58.003551136363626</v>
      </c>
      <c r="G84" s="25"/>
      <c r="H84" s="25"/>
      <c r="I84" s="25"/>
    </row>
    <row r="85" spans="1:9" ht="15">
      <c r="A85" s="11">
        <v>0</v>
      </c>
      <c r="B85" s="10">
        <v>48.89</v>
      </c>
      <c r="C85" s="10" t="s">
        <v>264</v>
      </c>
      <c r="D85" s="10" t="s">
        <v>287</v>
      </c>
      <c r="E85" s="10">
        <f t="shared" si="6"/>
        <v>72.91832386363636</v>
      </c>
      <c r="G85" s="25"/>
      <c r="H85" s="25"/>
      <c r="I85" s="25"/>
    </row>
    <row r="86" spans="1:9" ht="15">
      <c r="A86" s="11">
        <v>0</v>
      </c>
      <c r="B86" s="10">
        <v>52.55</v>
      </c>
      <c r="C86" s="10" t="s">
        <v>264</v>
      </c>
      <c r="D86" s="10" t="s">
        <v>288</v>
      </c>
      <c r="E86" s="10">
        <f t="shared" si="6"/>
        <v>78.377130681818173</v>
      </c>
      <c r="G86" s="25"/>
      <c r="H86" s="25"/>
      <c r="I86" s="25"/>
    </row>
    <row r="87" spans="1:9" ht="15">
      <c r="A87" s="11">
        <v>0</v>
      </c>
      <c r="B87" s="10">
        <v>52.79</v>
      </c>
      <c r="C87" s="10" t="s">
        <v>264</v>
      </c>
      <c r="D87" s="10" t="s">
        <v>289</v>
      </c>
      <c r="E87" s="10">
        <f t="shared" si="6"/>
        <v>78.735085227272734</v>
      </c>
      <c r="G87" s="25"/>
      <c r="H87" s="25"/>
      <c r="I87" s="25"/>
    </row>
    <row r="88" spans="1:9" ht="15">
      <c r="A88" s="11">
        <v>0</v>
      </c>
      <c r="B88" s="10">
        <v>54.13</v>
      </c>
      <c r="C88" s="10" t="s">
        <v>264</v>
      </c>
      <c r="D88" s="10" t="s">
        <v>290</v>
      </c>
      <c r="E88" s="10">
        <f t="shared" si="6"/>
        <v>80.73366477272728</v>
      </c>
      <c r="G88" s="25"/>
      <c r="H88" s="25"/>
      <c r="I88" s="25"/>
    </row>
    <row r="89" spans="1:9" ht="15">
      <c r="A89" s="11">
        <v>0</v>
      </c>
      <c r="B89" s="10">
        <v>37.11</v>
      </c>
      <c r="C89" s="10" t="s">
        <v>264</v>
      </c>
      <c r="D89" s="10" t="s">
        <v>291</v>
      </c>
      <c r="E89" s="10">
        <f t="shared" si="6"/>
        <v>55.348721590909086</v>
      </c>
      <c r="G89" s="25"/>
      <c r="H89" s="25"/>
      <c r="I89" s="25"/>
    </row>
    <row r="90" spans="1:9" ht="15.75" thickBot="1">
      <c r="A90" s="12">
        <v>0</v>
      </c>
      <c r="B90" s="10">
        <v>35.200000000000003</v>
      </c>
      <c r="C90" s="10" t="s">
        <v>264</v>
      </c>
      <c r="D90" s="10" t="s">
        <v>292</v>
      </c>
      <c r="E90" s="10">
        <f t="shared" si="6"/>
        <v>52.5</v>
      </c>
      <c r="G90" s="25"/>
      <c r="H90" s="25"/>
      <c r="I90" s="25"/>
    </row>
    <row r="91" spans="1:9" ht="13.5" thickTop="1"/>
    <row r="93" spans="1:9">
      <c r="E93" s="10">
        <f>AVERAGE(E4:E83)</f>
        <v>69.490977035372836</v>
      </c>
    </row>
  </sheetData>
  <conditionalFormatting sqref="D4:D15">
    <cfRule type="expression" dxfId="6" priority="7" stopIfTrue="1">
      <formula>A4=1</formula>
    </cfRule>
  </conditionalFormatting>
  <conditionalFormatting sqref="D74:D75">
    <cfRule type="expression" dxfId="5" priority="6" stopIfTrue="1">
      <formula>A74=1</formula>
    </cfRule>
  </conditionalFormatting>
  <conditionalFormatting sqref="D40:D43 D45 D47:D51">
    <cfRule type="expression" dxfId="4" priority="23" stopIfTrue="1">
      <formula>$A$40=1</formula>
    </cfRule>
  </conditionalFormatting>
  <conditionalFormatting sqref="D18:D38">
    <cfRule type="expression" dxfId="3" priority="3" stopIfTrue="1">
      <formula>A18=1</formula>
    </cfRule>
  </conditionalFormatting>
  <conditionalFormatting sqref="D44">
    <cfRule type="expression" dxfId="2" priority="2" stopIfTrue="1">
      <formula>A44=1</formula>
    </cfRule>
  </conditionalFormatting>
  <conditionalFormatting sqref="D46">
    <cfRule type="expression" dxfId="1" priority="1" stopIfTrue="1">
      <formula>A46=1</formula>
    </cfRule>
  </conditionalFormatting>
  <pageMargins left="0.75" right="0.75" top="1" bottom="1" header="0.5" footer="0.5"/>
  <pageSetup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B6:P38"/>
  <sheetViews>
    <sheetView workbookViewId="0">
      <selection activeCell="P21" sqref="P21"/>
    </sheetView>
  </sheetViews>
  <sheetFormatPr defaultColWidth="11.42578125" defaultRowHeight="12.75"/>
  <cols>
    <col min="2" max="2" width="8.85546875" bestFit="1" customWidth="1"/>
    <col min="10" max="10" width="14.140625" bestFit="1" customWidth="1"/>
    <col min="11" max="11" width="11" bestFit="1" customWidth="1"/>
    <col min="16" max="16" width="12.42578125" bestFit="1" customWidth="1"/>
  </cols>
  <sheetData>
    <row r="6" spans="2:16">
      <c r="B6" t="s">
        <v>208</v>
      </c>
      <c r="C6" t="s">
        <v>209</v>
      </c>
      <c r="D6" t="s">
        <v>210</v>
      </c>
      <c r="E6" t="s">
        <v>222</v>
      </c>
      <c r="F6" t="s">
        <v>221</v>
      </c>
      <c r="G6" t="s">
        <v>220</v>
      </c>
      <c r="H6" t="s">
        <v>219</v>
      </c>
      <c r="I6" t="s">
        <v>218</v>
      </c>
      <c r="J6" t="s">
        <v>217</v>
      </c>
      <c r="K6" t="s">
        <v>216</v>
      </c>
      <c r="L6" t="s">
        <v>215</v>
      </c>
      <c r="M6" t="s">
        <v>214</v>
      </c>
      <c r="N6" t="s">
        <v>213</v>
      </c>
      <c r="O6" t="s">
        <v>212</v>
      </c>
      <c r="P6" t="s">
        <v>211</v>
      </c>
    </row>
    <row r="7" spans="2:16">
      <c r="B7">
        <v>66</v>
      </c>
      <c r="C7">
        <v>55</v>
      </c>
      <c r="D7">
        <v>83</v>
      </c>
      <c r="E7">
        <v>48</v>
      </c>
      <c r="F7">
        <v>61</v>
      </c>
      <c r="G7">
        <v>88</v>
      </c>
      <c r="H7">
        <v>37</v>
      </c>
      <c r="I7">
        <v>86</v>
      </c>
      <c r="J7">
        <v>24</v>
      </c>
      <c r="K7">
        <v>62</v>
      </c>
      <c r="L7">
        <v>2</v>
      </c>
      <c r="M7">
        <v>33</v>
      </c>
      <c r="N7">
        <v>34</v>
      </c>
      <c r="O7">
        <v>61</v>
      </c>
      <c r="P7">
        <v>64</v>
      </c>
    </row>
    <row r="8" spans="2:16">
      <c r="B8">
        <v>17</v>
      </c>
      <c r="C8">
        <v>28</v>
      </c>
      <c r="D8">
        <v>128</v>
      </c>
      <c r="E8">
        <v>111</v>
      </c>
      <c r="F8">
        <v>57</v>
      </c>
      <c r="G8">
        <v>8</v>
      </c>
      <c r="H8">
        <v>97</v>
      </c>
      <c r="I8">
        <v>35</v>
      </c>
      <c r="J8">
        <v>7</v>
      </c>
      <c r="K8">
        <v>72</v>
      </c>
      <c r="L8">
        <v>65</v>
      </c>
      <c r="M8">
        <v>67</v>
      </c>
      <c r="N8">
        <v>35</v>
      </c>
      <c r="O8">
        <v>35</v>
      </c>
      <c r="P8">
        <v>89</v>
      </c>
    </row>
    <row r="9" spans="2:16">
      <c r="B9">
        <v>100</v>
      </c>
      <c r="C9">
        <v>8</v>
      </c>
      <c r="D9">
        <v>138</v>
      </c>
      <c r="E9">
        <v>70</v>
      </c>
      <c r="F9">
        <v>141</v>
      </c>
      <c r="G9">
        <v>63</v>
      </c>
      <c r="H9">
        <v>64</v>
      </c>
      <c r="I9">
        <v>26</v>
      </c>
      <c r="J9">
        <v>66</v>
      </c>
      <c r="K9">
        <v>42</v>
      </c>
      <c r="L9">
        <v>151</v>
      </c>
      <c r="M9">
        <v>68</v>
      </c>
      <c r="N9">
        <v>45</v>
      </c>
      <c r="O9">
        <v>218</v>
      </c>
      <c r="P9">
        <v>5</v>
      </c>
    </row>
    <row r="10" spans="2:16">
      <c r="B10">
        <v>41</v>
      </c>
      <c r="C10">
        <v>11</v>
      </c>
      <c r="D10">
        <v>62</v>
      </c>
      <c r="E10">
        <v>68</v>
      </c>
      <c r="F10">
        <v>98</v>
      </c>
      <c r="G10">
        <v>64</v>
      </c>
      <c r="H10">
        <v>35</v>
      </c>
      <c r="I10">
        <v>93</v>
      </c>
      <c r="J10">
        <v>12</v>
      </c>
      <c r="K10">
        <v>7</v>
      </c>
      <c r="L10">
        <v>71</v>
      </c>
      <c r="M10">
        <v>49</v>
      </c>
      <c r="N10">
        <v>79</v>
      </c>
      <c r="O10">
        <v>6</v>
      </c>
      <c r="P10">
        <v>54</v>
      </c>
    </row>
    <row r="11" spans="2:16">
      <c r="B11">
        <v>75</v>
      </c>
      <c r="C11">
        <v>57</v>
      </c>
      <c r="D11">
        <v>31</v>
      </c>
      <c r="E11">
        <v>57</v>
      </c>
      <c r="F11">
        <v>8</v>
      </c>
      <c r="G11">
        <v>11</v>
      </c>
      <c r="H11">
        <v>20</v>
      </c>
      <c r="I11">
        <v>47</v>
      </c>
      <c r="J11">
        <v>124</v>
      </c>
      <c r="K11">
        <v>70</v>
      </c>
      <c r="L11">
        <v>4</v>
      </c>
      <c r="M11">
        <v>127</v>
      </c>
      <c r="N11">
        <v>14</v>
      </c>
      <c r="O11">
        <v>38</v>
      </c>
      <c r="P11">
        <v>1</v>
      </c>
    </row>
    <row r="12" spans="2:16">
      <c r="B12">
        <v>117</v>
      </c>
      <c r="C12">
        <v>43</v>
      </c>
      <c r="D12">
        <v>59</v>
      </c>
      <c r="E12">
        <v>38</v>
      </c>
      <c r="F12">
        <v>54</v>
      </c>
      <c r="G12">
        <v>33</v>
      </c>
      <c r="H12">
        <v>66</v>
      </c>
      <c r="I12">
        <v>111</v>
      </c>
      <c r="J12">
        <v>30</v>
      </c>
      <c r="K12">
        <v>31</v>
      </c>
      <c r="L12">
        <v>57</v>
      </c>
      <c r="M12">
        <v>70</v>
      </c>
      <c r="N12">
        <v>40</v>
      </c>
      <c r="O12">
        <v>79</v>
      </c>
      <c r="P12">
        <v>45</v>
      </c>
    </row>
    <row r="13" spans="2:16">
      <c r="B13">
        <v>137</v>
      </c>
      <c r="C13">
        <v>41</v>
      </c>
      <c r="D13">
        <v>12</v>
      </c>
      <c r="E13">
        <v>13</v>
      </c>
      <c r="F13">
        <v>38</v>
      </c>
      <c r="G13">
        <v>70</v>
      </c>
      <c r="H13">
        <v>61</v>
      </c>
      <c r="I13">
        <v>39</v>
      </c>
      <c r="J13">
        <v>42</v>
      </c>
      <c r="K13">
        <v>51</v>
      </c>
      <c r="L13">
        <v>49</v>
      </c>
      <c r="M13">
        <v>69</v>
      </c>
      <c r="N13">
        <v>10</v>
      </c>
      <c r="O13">
        <v>47</v>
      </c>
      <c r="P13">
        <v>25</v>
      </c>
    </row>
    <row r="14" spans="2:16">
      <c r="B14">
        <v>60</v>
      </c>
      <c r="C14">
        <v>34</v>
      </c>
      <c r="D14">
        <v>85</v>
      </c>
      <c r="E14">
        <v>99</v>
      </c>
      <c r="F14">
        <v>84</v>
      </c>
      <c r="G14">
        <v>97</v>
      </c>
      <c r="H14">
        <v>24</v>
      </c>
      <c r="I14">
        <v>71</v>
      </c>
      <c r="J14">
        <v>148</v>
      </c>
      <c r="K14">
        <v>89</v>
      </c>
      <c r="L14">
        <v>77</v>
      </c>
      <c r="M14">
        <v>2</v>
      </c>
      <c r="N14">
        <v>22</v>
      </c>
      <c r="O14">
        <v>58</v>
      </c>
      <c r="P14">
        <v>43</v>
      </c>
    </row>
    <row r="15" spans="2:16">
      <c r="B15">
        <v>67</v>
      </c>
      <c r="C15">
        <v>5</v>
      </c>
      <c r="D15">
        <v>61</v>
      </c>
      <c r="E15">
        <v>58</v>
      </c>
      <c r="F15">
        <v>15</v>
      </c>
      <c r="G15">
        <v>100</v>
      </c>
      <c r="H15">
        <v>33</v>
      </c>
      <c r="I15">
        <v>94</v>
      </c>
      <c r="J15">
        <v>16</v>
      </c>
      <c r="K15">
        <v>20</v>
      </c>
      <c r="L15">
        <v>66</v>
      </c>
      <c r="M15">
        <v>48</v>
      </c>
      <c r="N15">
        <v>64</v>
      </c>
      <c r="O15">
        <v>26</v>
      </c>
      <c r="P15">
        <v>44</v>
      </c>
    </row>
    <row r="16" spans="2:16">
      <c r="B16">
        <v>76</v>
      </c>
      <c r="C16">
        <v>45</v>
      </c>
      <c r="D16">
        <v>39</v>
      </c>
      <c r="E16">
        <v>140</v>
      </c>
      <c r="F16">
        <v>11</v>
      </c>
      <c r="G16">
        <v>5</v>
      </c>
      <c r="H16">
        <v>6</v>
      </c>
      <c r="I16">
        <v>42</v>
      </c>
      <c r="J16">
        <v>210</v>
      </c>
      <c r="K16">
        <v>44</v>
      </c>
      <c r="L16">
        <v>3</v>
      </c>
      <c r="M16">
        <v>21</v>
      </c>
      <c r="N16">
        <v>69</v>
      </c>
      <c r="O16">
        <v>120</v>
      </c>
      <c r="P16">
        <v>50</v>
      </c>
    </row>
    <row r="17" spans="2:16">
      <c r="B17">
        <v>43</v>
      </c>
      <c r="C17">
        <v>18</v>
      </c>
      <c r="D17">
        <v>5</v>
      </c>
      <c r="E17">
        <v>16</v>
      </c>
      <c r="F17">
        <v>71</v>
      </c>
      <c r="G17">
        <v>135</v>
      </c>
      <c r="H17">
        <v>95</v>
      </c>
      <c r="I17">
        <v>3</v>
      </c>
      <c r="J17">
        <v>5</v>
      </c>
      <c r="K17">
        <v>2</v>
      </c>
      <c r="L17">
        <v>52</v>
      </c>
      <c r="M17">
        <v>50</v>
      </c>
      <c r="N17">
        <v>65</v>
      </c>
      <c r="O17">
        <v>29</v>
      </c>
      <c r="P17">
        <v>27</v>
      </c>
    </row>
    <row r="18" spans="2:16">
      <c r="B18">
        <v>19</v>
      </c>
      <c r="C18">
        <v>39</v>
      </c>
      <c r="D18">
        <v>43</v>
      </c>
      <c r="E18">
        <v>3</v>
      </c>
      <c r="F18">
        <v>39</v>
      </c>
      <c r="G18">
        <v>40</v>
      </c>
      <c r="H18">
        <v>69</v>
      </c>
      <c r="I18">
        <v>69</v>
      </c>
      <c r="J18">
        <v>35</v>
      </c>
      <c r="K18">
        <v>80</v>
      </c>
      <c r="L18">
        <v>9</v>
      </c>
      <c r="M18">
        <v>43</v>
      </c>
      <c r="N18">
        <v>66</v>
      </c>
      <c r="O18">
        <v>66</v>
      </c>
      <c r="P18">
        <v>6</v>
      </c>
    </row>
    <row r="19" spans="2:16">
      <c r="B19">
        <v>78</v>
      </c>
      <c r="C19">
        <v>55</v>
      </c>
      <c r="D19">
        <v>40</v>
      </c>
      <c r="E19">
        <v>5</v>
      </c>
      <c r="F19">
        <v>15</v>
      </c>
      <c r="G19">
        <v>50</v>
      </c>
      <c r="H19">
        <v>46</v>
      </c>
      <c r="I19">
        <v>7</v>
      </c>
      <c r="J19">
        <v>155</v>
      </c>
      <c r="K19">
        <v>30</v>
      </c>
      <c r="L19">
        <v>103</v>
      </c>
      <c r="M19">
        <v>5</v>
      </c>
      <c r="N19">
        <v>60</v>
      </c>
      <c r="O19">
        <v>32</v>
      </c>
      <c r="P19">
        <v>14</v>
      </c>
    </row>
    <row r="20" spans="2:16">
      <c r="B20">
        <v>99</v>
      </c>
      <c r="C20">
        <v>93</v>
      </c>
      <c r="D20">
        <v>70</v>
      </c>
      <c r="E20">
        <v>60</v>
      </c>
      <c r="F20">
        <v>16</v>
      </c>
      <c r="G20">
        <v>9</v>
      </c>
      <c r="H20">
        <v>17</v>
      </c>
      <c r="I20">
        <v>79</v>
      </c>
      <c r="J20">
        <v>35</v>
      </c>
      <c r="K20">
        <v>49</v>
      </c>
      <c r="L20">
        <v>14</v>
      </c>
      <c r="M20">
        <v>26</v>
      </c>
      <c r="N20">
        <v>175</v>
      </c>
      <c r="O20">
        <v>12</v>
      </c>
      <c r="P20">
        <v>21</v>
      </c>
    </row>
    <row r="21" spans="2:16">
      <c r="B21">
        <v>31</v>
      </c>
      <c r="C21">
        <v>103</v>
      </c>
      <c r="D21">
        <v>67</v>
      </c>
      <c r="E21">
        <v>35</v>
      </c>
      <c r="F21">
        <v>84</v>
      </c>
      <c r="G21">
        <v>131</v>
      </c>
      <c r="H21">
        <v>29</v>
      </c>
      <c r="I21">
        <v>44</v>
      </c>
      <c r="J21">
        <v>96</v>
      </c>
      <c r="K21">
        <v>44</v>
      </c>
      <c r="L21">
        <v>32</v>
      </c>
      <c r="M21">
        <v>117</v>
      </c>
      <c r="N21">
        <v>58</v>
      </c>
      <c r="O21">
        <v>11</v>
      </c>
      <c r="P21">
        <v>93</v>
      </c>
    </row>
    <row r="22" spans="2:16">
      <c r="B22">
        <v>49</v>
      </c>
      <c r="C22">
        <v>31</v>
      </c>
      <c r="D22">
        <v>52</v>
      </c>
      <c r="E22">
        <v>2</v>
      </c>
      <c r="F22">
        <v>53</v>
      </c>
      <c r="G22">
        <v>91</v>
      </c>
      <c r="H22">
        <v>142</v>
      </c>
      <c r="I22">
        <v>6</v>
      </c>
      <c r="J22">
        <v>4</v>
      </c>
      <c r="K22">
        <v>31</v>
      </c>
      <c r="L22">
        <v>119</v>
      </c>
      <c r="M22">
        <v>14</v>
      </c>
      <c r="N22">
        <v>100</v>
      </c>
      <c r="O22">
        <v>60</v>
      </c>
      <c r="P22">
        <v>56</v>
      </c>
    </row>
    <row r="23" spans="2:16">
      <c r="B23">
        <v>8</v>
      </c>
      <c r="C23">
        <v>64</v>
      </c>
      <c r="D23">
        <v>46</v>
      </c>
      <c r="E23">
        <v>101</v>
      </c>
      <c r="F23">
        <v>80</v>
      </c>
      <c r="G23">
        <v>9</v>
      </c>
      <c r="H23">
        <v>9</v>
      </c>
      <c r="I23">
        <v>39</v>
      </c>
      <c r="J23">
        <v>36</v>
      </c>
      <c r="K23">
        <v>66</v>
      </c>
      <c r="L23">
        <v>38</v>
      </c>
      <c r="M23">
        <v>14</v>
      </c>
      <c r="N23">
        <v>46</v>
      </c>
      <c r="O23">
        <v>123</v>
      </c>
      <c r="P23">
        <v>146</v>
      </c>
    </row>
    <row r="24" spans="2:16">
      <c r="B24">
        <v>51</v>
      </c>
      <c r="C24">
        <v>32</v>
      </c>
      <c r="D24">
        <v>134</v>
      </c>
      <c r="E24">
        <v>68</v>
      </c>
      <c r="F24">
        <v>61</v>
      </c>
      <c r="G24">
        <v>47</v>
      </c>
      <c r="H24">
        <v>67</v>
      </c>
      <c r="I24">
        <v>73</v>
      </c>
      <c r="J24">
        <v>51</v>
      </c>
      <c r="K24">
        <v>82</v>
      </c>
      <c r="L24">
        <v>27</v>
      </c>
      <c r="M24">
        <v>124</v>
      </c>
      <c r="N24">
        <v>87</v>
      </c>
      <c r="O24">
        <v>19</v>
      </c>
      <c r="P24">
        <v>32</v>
      </c>
    </row>
    <row r="25" spans="2:16">
      <c r="B25">
        <v>47</v>
      </c>
      <c r="C25">
        <v>36</v>
      </c>
      <c r="D25">
        <v>30</v>
      </c>
      <c r="E25">
        <v>4</v>
      </c>
      <c r="F25">
        <v>53</v>
      </c>
      <c r="G25">
        <v>91</v>
      </c>
      <c r="H25">
        <v>44</v>
      </c>
      <c r="I25">
        <v>36</v>
      </c>
      <c r="J25">
        <v>94</v>
      </c>
      <c r="K25">
        <v>17</v>
      </c>
      <c r="L25">
        <v>72</v>
      </c>
      <c r="M25">
        <v>20</v>
      </c>
      <c r="N25">
        <v>41</v>
      </c>
      <c r="O25">
        <v>38</v>
      </c>
      <c r="P25">
        <v>29</v>
      </c>
    </row>
    <row r="26" spans="2:16">
      <c r="B26">
        <v>59</v>
      </c>
      <c r="C26">
        <v>64</v>
      </c>
      <c r="D26">
        <v>137</v>
      </c>
      <c r="E26">
        <v>36</v>
      </c>
      <c r="F26">
        <v>8</v>
      </c>
      <c r="G26">
        <v>18</v>
      </c>
      <c r="H26">
        <v>1</v>
      </c>
      <c r="I26">
        <v>39</v>
      </c>
      <c r="J26">
        <v>112</v>
      </c>
      <c r="K26">
        <v>44</v>
      </c>
      <c r="L26">
        <v>27</v>
      </c>
      <c r="M26">
        <v>33</v>
      </c>
      <c r="N26">
        <v>19</v>
      </c>
      <c r="O26">
        <v>3</v>
      </c>
      <c r="P26">
        <v>36</v>
      </c>
    </row>
    <row r="27" spans="2:16">
      <c r="B27">
        <v>40</v>
      </c>
      <c r="C27">
        <v>82</v>
      </c>
      <c r="D27">
        <v>143</v>
      </c>
      <c r="E27">
        <v>40</v>
      </c>
      <c r="F27">
        <v>22</v>
      </c>
      <c r="G27">
        <v>13</v>
      </c>
      <c r="H27">
        <v>7</v>
      </c>
      <c r="I27">
        <v>36</v>
      </c>
      <c r="J27">
        <v>3</v>
      </c>
      <c r="K27">
        <v>27</v>
      </c>
      <c r="L27">
        <v>56</v>
      </c>
      <c r="M27">
        <v>37</v>
      </c>
      <c r="N27">
        <v>3</v>
      </c>
      <c r="O27">
        <v>62</v>
      </c>
      <c r="P27">
        <v>4</v>
      </c>
    </row>
    <row r="28" spans="2:16">
      <c r="B28">
        <v>48</v>
      </c>
      <c r="C28">
        <v>21</v>
      </c>
      <c r="D28">
        <v>95</v>
      </c>
      <c r="E28">
        <v>111</v>
      </c>
      <c r="F28">
        <v>90</v>
      </c>
      <c r="G28">
        <v>110</v>
      </c>
      <c r="H28">
        <v>51</v>
      </c>
      <c r="I28">
        <v>61</v>
      </c>
      <c r="J28">
        <v>27</v>
      </c>
      <c r="K28">
        <v>3</v>
      </c>
      <c r="L28">
        <v>32</v>
      </c>
      <c r="M28">
        <v>59</v>
      </c>
      <c r="N28">
        <v>13</v>
      </c>
      <c r="O28">
        <v>104</v>
      </c>
      <c r="P28">
        <v>76</v>
      </c>
    </row>
    <row r="29" spans="2:16">
      <c r="B29">
        <v>39</v>
      </c>
      <c r="C29">
        <v>5</v>
      </c>
      <c r="D29">
        <v>40</v>
      </c>
      <c r="E29">
        <v>4</v>
      </c>
      <c r="F29">
        <v>32</v>
      </c>
      <c r="G29">
        <v>20</v>
      </c>
      <c r="H29">
        <v>151</v>
      </c>
      <c r="I29">
        <v>13</v>
      </c>
      <c r="J29">
        <v>55</v>
      </c>
      <c r="K29">
        <v>78</v>
      </c>
      <c r="L29">
        <v>25</v>
      </c>
      <c r="M29">
        <v>5</v>
      </c>
      <c r="N29">
        <v>42</v>
      </c>
      <c r="O29">
        <v>65</v>
      </c>
      <c r="P29">
        <v>64</v>
      </c>
    </row>
    <row r="30" spans="2:16">
      <c r="B30">
        <v>80</v>
      </c>
      <c r="C30">
        <v>44</v>
      </c>
      <c r="D30">
        <v>72</v>
      </c>
      <c r="E30">
        <v>38</v>
      </c>
      <c r="F30">
        <v>33</v>
      </c>
      <c r="G30">
        <v>81</v>
      </c>
      <c r="H30">
        <v>229</v>
      </c>
      <c r="I30">
        <v>39</v>
      </c>
      <c r="J30">
        <v>41</v>
      </c>
      <c r="L30">
        <v>119</v>
      </c>
      <c r="M30">
        <v>35</v>
      </c>
      <c r="N30">
        <v>4</v>
      </c>
      <c r="O30">
        <v>43</v>
      </c>
      <c r="P30">
        <v>31</v>
      </c>
    </row>
    <row r="31" spans="2:16">
      <c r="B31">
        <v>34</v>
      </c>
      <c r="C31">
        <v>70</v>
      </c>
      <c r="D31">
        <v>60</v>
      </c>
      <c r="E31">
        <v>26</v>
      </c>
      <c r="F31">
        <v>89</v>
      </c>
      <c r="G31">
        <v>52</v>
      </c>
      <c r="H31">
        <v>44</v>
      </c>
      <c r="I31">
        <v>97</v>
      </c>
      <c r="J31">
        <v>40</v>
      </c>
      <c r="L31">
        <v>36</v>
      </c>
      <c r="O31">
        <v>94</v>
      </c>
      <c r="P31">
        <v>34</v>
      </c>
    </row>
    <row r="32" spans="2:16">
      <c r="B32">
        <v>12</v>
      </c>
      <c r="C32">
        <v>49</v>
      </c>
      <c r="D32">
        <v>38</v>
      </c>
      <c r="E32">
        <v>54</v>
      </c>
      <c r="F32">
        <v>143</v>
      </c>
      <c r="G32">
        <v>110</v>
      </c>
      <c r="H32">
        <v>32</v>
      </c>
      <c r="I32">
        <v>74</v>
      </c>
      <c r="O32">
        <v>43</v>
      </c>
      <c r="P32">
        <v>41</v>
      </c>
    </row>
    <row r="33" spans="2:16">
      <c r="B33">
        <v>69</v>
      </c>
      <c r="C33">
        <v>94</v>
      </c>
      <c r="D33">
        <v>164</v>
      </c>
      <c r="E33">
        <v>91</v>
      </c>
      <c r="F33">
        <v>43</v>
      </c>
      <c r="G33">
        <v>94</v>
      </c>
      <c r="H33">
        <v>95</v>
      </c>
      <c r="I33">
        <v>43</v>
      </c>
      <c r="O33">
        <v>2</v>
      </c>
      <c r="P33">
        <v>20</v>
      </c>
    </row>
    <row r="34" spans="2:16">
      <c r="B34">
        <v>11</v>
      </c>
      <c r="C34">
        <v>6</v>
      </c>
      <c r="D34">
        <v>58</v>
      </c>
      <c r="E34">
        <v>37</v>
      </c>
      <c r="F34">
        <v>10</v>
      </c>
      <c r="G34">
        <v>156</v>
      </c>
      <c r="H34">
        <v>21</v>
      </c>
    </row>
    <row r="35" spans="2:16">
      <c r="B35">
        <v>50</v>
      </c>
      <c r="D35">
        <v>47</v>
      </c>
      <c r="E35">
        <v>72</v>
      </c>
      <c r="F35">
        <v>1</v>
      </c>
      <c r="G35">
        <v>23</v>
      </c>
      <c r="H35">
        <v>41</v>
      </c>
    </row>
    <row r="36" spans="2:16">
      <c r="D36">
        <v>37</v>
      </c>
      <c r="E36">
        <v>30</v>
      </c>
      <c r="G36">
        <v>110</v>
      </c>
      <c r="H36">
        <v>44</v>
      </c>
    </row>
    <row r="37" spans="2:16">
      <c r="D37">
        <v>56</v>
      </c>
      <c r="G37">
        <v>58</v>
      </c>
      <c r="H37">
        <v>60</v>
      </c>
    </row>
    <row r="38" spans="2:16">
      <c r="G38">
        <v>152</v>
      </c>
    </row>
  </sheetData>
  <conditionalFormatting sqref="B6:P6">
    <cfRule type="expression" dxfId="0" priority="1" stopIfTrue="1">
      <formula>XFC6=1</formula>
    </cfRule>
  </conditionalFormatting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A1:J78"/>
  <sheetViews>
    <sheetView workbookViewId="0">
      <selection activeCell="A2" sqref="A2:C72"/>
    </sheetView>
  </sheetViews>
  <sheetFormatPr defaultColWidth="11.42578125" defaultRowHeight="12.75"/>
  <cols>
    <col min="1" max="1" width="16.85546875" customWidth="1"/>
    <col min="2" max="2" width="13.140625" customWidth="1"/>
    <col min="8" max="8" width="18" bestFit="1" customWidth="1"/>
    <col min="9" max="9" width="23.140625" bestFit="1" customWidth="1"/>
    <col min="10" max="10" width="11.140625" bestFit="1" customWidth="1"/>
  </cols>
  <sheetData>
    <row r="1" spans="1:10">
      <c r="A1" t="s">
        <v>395</v>
      </c>
      <c r="B1" t="s">
        <v>396</v>
      </c>
      <c r="C1" t="s">
        <v>397</v>
      </c>
    </row>
    <row r="2" spans="1:10" ht="15">
      <c r="A2" s="3" t="s">
        <v>300</v>
      </c>
      <c r="B2" s="3" t="s">
        <v>301</v>
      </c>
      <c r="C2" s="3" t="s">
        <v>302</v>
      </c>
    </row>
    <row r="3" spans="1:10" ht="15">
      <c r="A3" s="3" t="s">
        <v>380</v>
      </c>
      <c r="B3" s="3" t="s">
        <v>312</v>
      </c>
      <c r="C3" s="5">
        <v>300000</v>
      </c>
      <c r="H3" s="3" t="s">
        <v>374</v>
      </c>
      <c r="I3" s="3" t="s">
        <v>320</v>
      </c>
      <c r="J3" s="6">
        <v>400000</v>
      </c>
    </row>
    <row r="4" spans="1:10" ht="15">
      <c r="A4" s="3" t="s">
        <v>330</v>
      </c>
      <c r="B4" s="3" t="s">
        <v>317</v>
      </c>
      <c r="C4" s="3" t="s">
        <v>329</v>
      </c>
      <c r="D4" s="3"/>
      <c r="E4" s="3"/>
      <c r="F4" s="3"/>
      <c r="H4" s="3" t="s">
        <v>314</v>
      </c>
      <c r="I4" s="3" t="s">
        <v>306</v>
      </c>
      <c r="J4" s="3" t="s">
        <v>315</v>
      </c>
    </row>
    <row r="5" spans="1:10" ht="15">
      <c r="A5" s="3" t="s">
        <v>350</v>
      </c>
      <c r="B5" s="3" t="s">
        <v>323</v>
      </c>
      <c r="C5" s="5">
        <v>800000</v>
      </c>
      <c r="D5" s="3"/>
      <c r="E5" s="3"/>
      <c r="F5" s="5"/>
      <c r="H5" s="3" t="s">
        <v>343</v>
      </c>
      <c r="I5" s="3" t="s">
        <v>317</v>
      </c>
      <c r="J5" s="6">
        <v>900000</v>
      </c>
    </row>
    <row r="6" spans="1:10" ht="15">
      <c r="A6" s="3" t="s">
        <v>342</v>
      </c>
      <c r="B6" s="3" t="s">
        <v>323</v>
      </c>
      <c r="C6" s="6">
        <v>900000</v>
      </c>
      <c r="D6" s="3"/>
      <c r="E6" s="3"/>
      <c r="F6" s="5"/>
      <c r="H6" s="3" t="s">
        <v>336</v>
      </c>
      <c r="I6" s="3" t="s">
        <v>306</v>
      </c>
      <c r="J6" s="5">
        <v>950000</v>
      </c>
    </row>
    <row r="7" spans="1:10" ht="15">
      <c r="A7" s="3" t="s">
        <v>381</v>
      </c>
      <c r="B7" s="3" t="s">
        <v>326</v>
      </c>
      <c r="C7" s="5">
        <v>300000</v>
      </c>
      <c r="H7" s="3" t="s">
        <v>375</v>
      </c>
      <c r="I7" s="3" t="s">
        <v>301</v>
      </c>
      <c r="J7" s="6">
        <v>350000</v>
      </c>
    </row>
    <row r="8" spans="1:10" ht="15">
      <c r="A8" s="3" t="s">
        <v>347</v>
      </c>
      <c r="B8" s="3" t="s">
        <v>309</v>
      </c>
      <c r="C8" s="5">
        <v>850000</v>
      </c>
      <c r="D8" s="3"/>
      <c r="E8" s="3"/>
      <c r="F8" s="5"/>
      <c r="H8" s="3" t="s">
        <v>340</v>
      </c>
      <c r="I8" s="3" t="s">
        <v>323</v>
      </c>
      <c r="J8" s="6">
        <v>900000</v>
      </c>
    </row>
    <row r="9" spans="1:10" ht="15">
      <c r="A9" s="3" t="s">
        <v>336</v>
      </c>
      <c r="B9" s="3" t="s">
        <v>306</v>
      </c>
      <c r="C9" s="5">
        <v>950000</v>
      </c>
      <c r="D9" s="3"/>
      <c r="E9" s="3"/>
      <c r="F9" s="3"/>
      <c r="H9" s="3" t="s">
        <v>325</v>
      </c>
      <c r="I9" s="3" t="s">
        <v>326</v>
      </c>
      <c r="J9" s="3" t="s">
        <v>327</v>
      </c>
    </row>
    <row r="10" spans="1:10" ht="15">
      <c r="A10" s="3" t="s">
        <v>346</v>
      </c>
      <c r="B10" s="3" t="s">
        <v>306</v>
      </c>
      <c r="C10" s="5">
        <v>850000</v>
      </c>
      <c r="D10" s="3"/>
      <c r="E10" s="3"/>
      <c r="F10" s="6"/>
      <c r="H10" s="3" t="s">
        <v>339</v>
      </c>
      <c r="I10" s="3" t="s">
        <v>323</v>
      </c>
      <c r="J10" s="5">
        <v>900000</v>
      </c>
    </row>
    <row r="11" spans="1:10" ht="15">
      <c r="A11" s="3" t="s">
        <v>378</v>
      </c>
      <c r="B11" s="3" t="s">
        <v>301</v>
      </c>
      <c r="C11" s="6">
        <v>325000</v>
      </c>
      <c r="H11" s="3" t="s">
        <v>372</v>
      </c>
      <c r="I11" s="3" t="s">
        <v>301</v>
      </c>
      <c r="J11" s="5">
        <v>400000</v>
      </c>
    </row>
    <row r="12" spans="1:10" ht="15">
      <c r="A12" s="3" t="s">
        <v>368</v>
      </c>
      <c r="B12" s="3" t="s">
        <v>320</v>
      </c>
      <c r="C12" s="6">
        <v>425000</v>
      </c>
      <c r="H12" s="3" t="s">
        <v>362</v>
      </c>
      <c r="I12" s="3" t="s">
        <v>306</v>
      </c>
      <c r="J12" s="6">
        <v>500000</v>
      </c>
    </row>
    <row r="13" spans="1:10" ht="15">
      <c r="A13" s="3" t="s">
        <v>366</v>
      </c>
      <c r="B13" s="3" t="s">
        <v>320</v>
      </c>
      <c r="C13" s="6">
        <v>475000</v>
      </c>
      <c r="H13" s="3" t="s">
        <v>360</v>
      </c>
      <c r="I13" s="3" t="s">
        <v>326</v>
      </c>
      <c r="J13" s="5">
        <v>500000</v>
      </c>
    </row>
    <row r="14" spans="1:10" ht="15">
      <c r="A14" s="3" t="s">
        <v>372</v>
      </c>
      <c r="B14" s="3" t="s">
        <v>301</v>
      </c>
      <c r="C14" s="5">
        <v>400000</v>
      </c>
      <c r="H14" s="3" t="s">
        <v>365</v>
      </c>
      <c r="I14" s="3" t="s">
        <v>312</v>
      </c>
      <c r="J14" s="5">
        <v>475000</v>
      </c>
    </row>
    <row r="15" spans="1:10" ht="15">
      <c r="A15" s="3" t="s">
        <v>379</v>
      </c>
      <c r="B15" s="3" t="s">
        <v>306</v>
      </c>
      <c r="C15" s="6">
        <v>300000</v>
      </c>
      <c r="H15" s="3" t="s">
        <v>373</v>
      </c>
      <c r="I15" s="3" t="s">
        <v>323</v>
      </c>
      <c r="J15" s="5">
        <v>400000</v>
      </c>
    </row>
    <row r="16" spans="1:10" ht="15">
      <c r="A16" s="3" t="s">
        <v>331</v>
      </c>
      <c r="B16" s="3" t="s">
        <v>326</v>
      </c>
      <c r="C16" s="3" t="s">
        <v>329</v>
      </c>
      <c r="D16" s="3"/>
      <c r="E16" s="3"/>
      <c r="F16" s="3"/>
      <c r="H16" s="3" t="s">
        <v>316</v>
      </c>
      <c r="I16" s="3" t="s">
        <v>317</v>
      </c>
      <c r="J16" s="3" t="s">
        <v>318</v>
      </c>
    </row>
    <row r="17" spans="1:10" ht="15">
      <c r="A17" s="3" t="s">
        <v>353</v>
      </c>
      <c r="B17" s="3" t="s">
        <v>317</v>
      </c>
      <c r="C17" s="6">
        <v>700000</v>
      </c>
      <c r="D17" s="3"/>
      <c r="E17" s="3"/>
      <c r="F17" s="5"/>
      <c r="H17" s="3" t="s">
        <v>346</v>
      </c>
      <c r="I17" s="3" t="s">
        <v>306</v>
      </c>
      <c r="J17" s="5">
        <v>850000</v>
      </c>
    </row>
    <row r="18" spans="1:10" ht="15">
      <c r="A18" s="3" t="s">
        <v>325</v>
      </c>
      <c r="B18" s="3" t="s">
        <v>326</v>
      </c>
      <c r="C18" s="3" t="s">
        <v>327</v>
      </c>
      <c r="D18" s="3"/>
      <c r="E18" s="3"/>
      <c r="F18" s="3"/>
      <c r="H18" s="3" t="s">
        <v>308</v>
      </c>
      <c r="I18" s="3" t="s">
        <v>309</v>
      </c>
      <c r="J18" s="3" t="s">
        <v>310</v>
      </c>
    </row>
    <row r="19" spans="1:10" ht="15">
      <c r="A19" s="3" t="s">
        <v>359</v>
      </c>
      <c r="B19" s="3" t="s">
        <v>317</v>
      </c>
      <c r="C19" s="5">
        <v>550000</v>
      </c>
      <c r="D19" s="3"/>
      <c r="E19" s="3"/>
      <c r="F19" s="5"/>
      <c r="H19" s="3" t="s">
        <v>353</v>
      </c>
      <c r="I19" s="3" t="s">
        <v>317</v>
      </c>
      <c r="J19" s="6">
        <v>700000</v>
      </c>
    </row>
    <row r="20" spans="1:10" ht="15">
      <c r="A20" s="3" t="s">
        <v>322</v>
      </c>
      <c r="B20" s="3" t="s">
        <v>323</v>
      </c>
      <c r="C20" s="3" t="s">
        <v>324</v>
      </c>
      <c r="D20" s="3"/>
      <c r="E20" s="3"/>
      <c r="F20" s="3"/>
      <c r="H20" s="3" t="s">
        <v>305</v>
      </c>
      <c r="I20" s="3" t="s">
        <v>306</v>
      </c>
      <c r="J20" s="3" t="s">
        <v>307</v>
      </c>
    </row>
    <row r="21" spans="1:10" ht="15">
      <c r="A21" s="3" t="s">
        <v>351</v>
      </c>
      <c r="B21" s="3" t="s">
        <v>352</v>
      </c>
      <c r="C21" s="5">
        <v>750000</v>
      </c>
      <c r="D21" s="3"/>
      <c r="E21" s="3"/>
      <c r="F21" s="5"/>
      <c r="H21" s="3" t="s">
        <v>344</v>
      </c>
      <c r="I21" s="3" t="s">
        <v>345</v>
      </c>
      <c r="J21" s="5">
        <v>850000</v>
      </c>
    </row>
    <row r="22" spans="1:10" ht="15">
      <c r="A22" s="3" t="s">
        <v>390</v>
      </c>
      <c r="B22" s="3" t="s">
        <v>309</v>
      </c>
      <c r="C22" s="5">
        <v>190000</v>
      </c>
      <c r="H22" s="3" t="s">
        <v>384</v>
      </c>
      <c r="I22" s="3" t="s">
        <v>320</v>
      </c>
      <c r="J22" s="5">
        <v>290000</v>
      </c>
    </row>
    <row r="23" spans="1:10" ht="15">
      <c r="A23" s="3" t="s">
        <v>339</v>
      </c>
      <c r="B23" s="3" t="s">
        <v>323</v>
      </c>
      <c r="C23" s="5">
        <v>900000</v>
      </c>
      <c r="D23" s="3"/>
      <c r="E23" s="3"/>
      <c r="F23" s="3"/>
      <c r="H23" s="3" t="s">
        <v>331</v>
      </c>
      <c r="I23" s="3" t="s">
        <v>326</v>
      </c>
      <c r="J23" s="3" t="s">
        <v>329</v>
      </c>
    </row>
    <row r="24" spans="1:10" ht="15">
      <c r="A24" s="3" t="s">
        <v>356</v>
      </c>
      <c r="B24" s="3" t="s">
        <v>317</v>
      </c>
      <c r="C24" s="6">
        <v>650000</v>
      </c>
      <c r="D24" s="3"/>
      <c r="E24" s="3"/>
      <c r="F24" s="5"/>
      <c r="H24" s="3" t="s">
        <v>349</v>
      </c>
      <c r="I24" s="3" t="s">
        <v>323</v>
      </c>
      <c r="J24" s="6">
        <v>800000</v>
      </c>
    </row>
    <row r="25" spans="1:10" ht="15">
      <c r="A25" s="3" t="s">
        <v>354</v>
      </c>
      <c r="B25" s="3" t="s">
        <v>345</v>
      </c>
      <c r="C25" s="5">
        <v>700000</v>
      </c>
      <c r="D25" s="3"/>
      <c r="E25" s="3"/>
      <c r="F25" s="6"/>
      <c r="H25" s="3" t="s">
        <v>347</v>
      </c>
      <c r="I25" s="3" t="s">
        <v>309</v>
      </c>
      <c r="J25" s="5">
        <v>850000</v>
      </c>
    </row>
    <row r="26" spans="1:10" ht="15">
      <c r="A26" s="3" t="s">
        <v>389</v>
      </c>
      <c r="B26" s="3" t="s">
        <v>345</v>
      </c>
      <c r="C26" s="5">
        <v>200000</v>
      </c>
      <c r="H26" s="3" t="s">
        <v>383</v>
      </c>
      <c r="I26" s="3" t="s">
        <v>326</v>
      </c>
      <c r="J26" s="5">
        <v>300000</v>
      </c>
    </row>
    <row r="27" spans="1:10" ht="15">
      <c r="A27" s="3" t="s">
        <v>375</v>
      </c>
      <c r="B27" s="3" t="s">
        <v>301</v>
      </c>
      <c r="C27" s="6">
        <v>350000</v>
      </c>
      <c r="H27" s="3" t="s">
        <v>368</v>
      </c>
      <c r="I27" s="3" t="s">
        <v>320</v>
      </c>
      <c r="J27" s="6">
        <v>425000</v>
      </c>
    </row>
    <row r="28" spans="1:10" ht="15">
      <c r="A28" s="3" t="s">
        <v>362</v>
      </c>
      <c r="B28" s="3" t="s">
        <v>306</v>
      </c>
      <c r="C28" s="6">
        <v>500000</v>
      </c>
      <c r="H28" s="3" t="s">
        <v>356</v>
      </c>
      <c r="I28" s="3" t="s">
        <v>317</v>
      </c>
      <c r="J28" s="6">
        <v>650000</v>
      </c>
    </row>
    <row r="29" spans="1:10" ht="15">
      <c r="A29" s="3" t="s">
        <v>311</v>
      </c>
      <c r="B29" s="3" t="s">
        <v>312</v>
      </c>
      <c r="C29" s="3" t="s">
        <v>313</v>
      </c>
      <c r="D29" s="4" t="s">
        <v>297</v>
      </c>
      <c r="E29" s="4" t="s">
        <v>298</v>
      </c>
      <c r="F29" s="4" t="s">
        <v>299</v>
      </c>
    </row>
    <row r="30" spans="1:10" ht="15">
      <c r="A30" s="3" t="s">
        <v>367</v>
      </c>
      <c r="B30" s="3" t="s">
        <v>326</v>
      </c>
      <c r="C30" s="6">
        <v>450000</v>
      </c>
      <c r="H30" s="3" t="s">
        <v>361</v>
      </c>
      <c r="I30" s="3" t="s">
        <v>334</v>
      </c>
      <c r="J30" s="6">
        <v>500000</v>
      </c>
    </row>
    <row r="31" spans="1:10" ht="15">
      <c r="A31" s="3" t="s">
        <v>332</v>
      </c>
      <c r="B31" s="3" t="s">
        <v>301</v>
      </c>
      <c r="C31" s="3" t="s">
        <v>329</v>
      </c>
      <c r="D31" s="3"/>
      <c r="E31" s="3"/>
      <c r="F31" s="3"/>
      <c r="H31" s="3" t="s">
        <v>319</v>
      </c>
      <c r="I31" s="3" t="s">
        <v>320</v>
      </c>
      <c r="J31" s="3" t="s">
        <v>321</v>
      </c>
    </row>
    <row r="32" spans="1:10" ht="15">
      <c r="A32" s="3" t="s">
        <v>393</v>
      </c>
      <c r="B32" s="3" t="s">
        <v>309</v>
      </c>
      <c r="C32" s="5">
        <v>100000</v>
      </c>
      <c r="H32" s="3" t="s">
        <v>387</v>
      </c>
      <c r="I32" s="3" t="s">
        <v>334</v>
      </c>
      <c r="J32" s="6">
        <v>250000</v>
      </c>
    </row>
    <row r="33" spans="1:10" ht="15">
      <c r="A33" s="3" t="s">
        <v>376</v>
      </c>
      <c r="B33" s="3" t="s">
        <v>312</v>
      </c>
      <c r="C33" s="6">
        <v>350000</v>
      </c>
      <c r="H33" s="3" t="s">
        <v>369</v>
      </c>
      <c r="I33" s="3" t="s">
        <v>301</v>
      </c>
      <c r="J33" s="5">
        <v>425000</v>
      </c>
    </row>
    <row r="34" spans="1:10" ht="15">
      <c r="A34" s="3" t="s">
        <v>338</v>
      </c>
      <c r="B34" s="3" t="s">
        <v>334</v>
      </c>
      <c r="C34" s="6">
        <v>950000</v>
      </c>
      <c r="D34" s="3"/>
      <c r="E34" s="3"/>
      <c r="F34" s="3"/>
      <c r="H34" s="3" t="s">
        <v>330</v>
      </c>
      <c r="I34" s="3" t="s">
        <v>317</v>
      </c>
      <c r="J34" s="3" t="s">
        <v>329</v>
      </c>
    </row>
    <row r="35" spans="1:10" ht="15">
      <c r="A35" s="3" t="s">
        <v>383</v>
      </c>
      <c r="B35" s="3" t="s">
        <v>326</v>
      </c>
      <c r="C35" s="5">
        <v>300000</v>
      </c>
      <c r="H35" s="3" t="s">
        <v>377</v>
      </c>
      <c r="I35" s="3" t="s">
        <v>323</v>
      </c>
      <c r="J35" s="6">
        <v>325000</v>
      </c>
    </row>
    <row r="36" spans="1:10" ht="15">
      <c r="A36" s="3" t="s">
        <v>358</v>
      </c>
      <c r="B36" s="3" t="s">
        <v>326</v>
      </c>
      <c r="C36" s="6">
        <v>650000</v>
      </c>
      <c r="D36" s="3"/>
      <c r="E36" s="3"/>
      <c r="F36" s="6"/>
      <c r="H36" s="3" t="s">
        <v>351</v>
      </c>
      <c r="I36" s="3" t="s">
        <v>352</v>
      </c>
      <c r="J36" s="5">
        <v>750000</v>
      </c>
    </row>
    <row r="37" spans="1:10" ht="15">
      <c r="A37" s="3" t="s">
        <v>355</v>
      </c>
      <c r="B37" s="3" t="s">
        <v>326</v>
      </c>
      <c r="C37" s="6">
        <v>700000</v>
      </c>
      <c r="D37" s="3"/>
      <c r="E37" s="3"/>
      <c r="F37" s="6"/>
      <c r="H37" s="3" t="s">
        <v>348</v>
      </c>
      <c r="I37" s="3" t="s">
        <v>345</v>
      </c>
      <c r="J37" s="6">
        <v>800000</v>
      </c>
    </row>
    <row r="38" spans="1:10" ht="15">
      <c r="A38" s="3" t="s">
        <v>319</v>
      </c>
      <c r="B38" s="3" t="s">
        <v>320</v>
      </c>
      <c r="C38" s="3" t="s">
        <v>321</v>
      </c>
      <c r="D38" s="3"/>
      <c r="E38" s="3"/>
      <c r="F38" s="3"/>
      <c r="H38" s="3" t="s">
        <v>303</v>
      </c>
      <c r="I38" s="3" t="s">
        <v>301</v>
      </c>
      <c r="J38" s="3" t="s">
        <v>304</v>
      </c>
    </row>
    <row r="39" spans="1:10" ht="15">
      <c r="A39" s="3" t="s">
        <v>364</v>
      </c>
      <c r="B39" s="3" t="s">
        <v>301</v>
      </c>
      <c r="C39" s="6">
        <v>475000</v>
      </c>
      <c r="H39" s="3" t="s">
        <v>358</v>
      </c>
      <c r="I39" s="3" t="s">
        <v>326</v>
      </c>
      <c r="J39" s="6">
        <v>650000</v>
      </c>
    </row>
    <row r="40" spans="1:10" ht="15">
      <c r="A40" s="3" t="s">
        <v>370</v>
      </c>
      <c r="B40" s="3" t="s">
        <v>371</v>
      </c>
      <c r="C40" s="6">
        <v>425000</v>
      </c>
      <c r="H40" s="3" t="s">
        <v>364</v>
      </c>
      <c r="I40" s="3" t="s">
        <v>301</v>
      </c>
      <c r="J40" s="6">
        <v>475000</v>
      </c>
    </row>
    <row r="41" spans="1:10" ht="15">
      <c r="A41" s="3" t="s">
        <v>365</v>
      </c>
      <c r="B41" s="3" t="s">
        <v>312</v>
      </c>
      <c r="C41" s="5">
        <v>475000</v>
      </c>
      <c r="H41" s="3" t="s">
        <v>359</v>
      </c>
      <c r="I41" s="3" t="s">
        <v>317</v>
      </c>
      <c r="J41" s="5">
        <v>550000</v>
      </c>
    </row>
    <row r="42" spans="1:10" ht="15">
      <c r="A42" s="3" t="s">
        <v>328</v>
      </c>
      <c r="B42" s="3" t="s">
        <v>320</v>
      </c>
      <c r="C42" s="3" t="s">
        <v>329</v>
      </c>
      <c r="D42" s="3"/>
      <c r="E42" s="3"/>
      <c r="F42" s="3"/>
      <c r="H42" s="3" t="s">
        <v>311</v>
      </c>
      <c r="I42" s="3" t="s">
        <v>312</v>
      </c>
      <c r="J42" s="3" t="s">
        <v>313</v>
      </c>
    </row>
    <row r="43" spans="1:10" ht="15">
      <c r="A43" s="3" t="s">
        <v>385</v>
      </c>
      <c r="B43" s="3" t="s">
        <v>312</v>
      </c>
      <c r="C43" s="5">
        <v>270000</v>
      </c>
      <c r="H43" s="3" t="s">
        <v>379</v>
      </c>
      <c r="I43" s="3" t="s">
        <v>306</v>
      </c>
      <c r="J43" s="6">
        <v>300000</v>
      </c>
    </row>
    <row r="44" spans="1:10" ht="15">
      <c r="A44" s="3" t="s">
        <v>392</v>
      </c>
      <c r="B44" s="3" t="s">
        <v>306</v>
      </c>
      <c r="C44" s="5">
        <v>100000</v>
      </c>
      <c r="H44" s="3" t="s">
        <v>386</v>
      </c>
      <c r="I44" s="3" t="s">
        <v>306</v>
      </c>
      <c r="J44" s="5">
        <v>270000</v>
      </c>
    </row>
    <row r="45" spans="1:10" ht="15">
      <c r="A45" s="3" t="s">
        <v>384</v>
      </c>
      <c r="B45" s="3" t="s">
        <v>320</v>
      </c>
      <c r="C45" s="5">
        <v>290000</v>
      </c>
      <c r="H45" s="3" t="s">
        <v>378</v>
      </c>
      <c r="I45" s="3" t="s">
        <v>301</v>
      </c>
      <c r="J45" s="6">
        <v>325000</v>
      </c>
    </row>
    <row r="46" spans="1:10" ht="15">
      <c r="A46" s="3" t="s">
        <v>387</v>
      </c>
      <c r="B46" s="3" t="s">
        <v>334</v>
      </c>
      <c r="C46" s="6">
        <v>250000</v>
      </c>
      <c r="H46" s="3" t="s">
        <v>381</v>
      </c>
      <c r="I46" s="3" t="s">
        <v>326</v>
      </c>
      <c r="J46" s="5">
        <v>300000</v>
      </c>
    </row>
    <row r="47" spans="1:10" ht="15">
      <c r="A47" s="3" t="s">
        <v>340</v>
      </c>
      <c r="B47" s="3" t="s">
        <v>323</v>
      </c>
      <c r="C47" s="6">
        <v>900000</v>
      </c>
      <c r="D47" s="3"/>
      <c r="E47" s="3"/>
      <c r="F47" s="3"/>
      <c r="H47" s="3" t="s">
        <v>332</v>
      </c>
      <c r="I47" s="3" t="s">
        <v>301</v>
      </c>
      <c r="J47" s="3" t="s">
        <v>329</v>
      </c>
    </row>
    <row r="48" spans="1:10" ht="15">
      <c r="A48" s="3" t="s">
        <v>360</v>
      </c>
      <c r="B48" s="3" t="s">
        <v>326</v>
      </c>
      <c r="C48" s="5">
        <v>500000</v>
      </c>
      <c r="D48" s="3"/>
      <c r="E48" s="3"/>
      <c r="F48" s="6"/>
      <c r="H48" s="3" t="s">
        <v>354</v>
      </c>
      <c r="I48" s="3" t="s">
        <v>345</v>
      </c>
      <c r="J48" s="5">
        <v>700000</v>
      </c>
    </row>
    <row r="49" spans="1:10" ht="15">
      <c r="A49" s="3" t="s">
        <v>349</v>
      </c>
      <c r="B49" s="3" t="s">
        <v>323</v>
      </c>
      <c r="C49" s="6">
        <v>800000</v>
      </c>
      <c r="D49" s="3"/>
      <c r="E49" s="3"/>
      <c r="F49" s="6"/>
      <c r="H49" s="3" t="s">
        <v>342</v>
      </c>
      <c r="I49" s="3" t="s">
        <v>323</v>
      </c>
      <c r="J49" s="6">
        <v>900000</v>
      </c>
    </row>
    <row r="50" spans="1:10" ht="15">
      <c r="A50" s="3" t="s">
        <v>344</v>
      </c>
      <c r="B50" s="3" t="s">
        <v>345</v>
      </c>
      <c r="C50" s="5">
        <v>850000</v>
      </c>
      <c r="D50" s="3"/>
      <c r="E50" s="3"/>
      <c r="F50" s="5"/>
      <c r="H50" s="3" t="s">
        <v>338</v>
      </c>
      <c r="I50" s="3" t="s">
        <v>334</v>
      </c>
      <c r="J50" s="6">
        <v>950000</v>
      </c>
    </row>
    <row r="51" spans="1:10" ht="15">
      <c r="A51" s="3" t="s">
        <v>361</v>
      </c>
      <c r="B51" s="3" t="s">
        <v>334</v>
      </c>
      <c r="C51" s="6">
        <v>500000</v>
      </c>
      <c r="D51" s="3"/>
      <c r="E51" s="3"/>
      <c r="F51" s="6"/>
      <c r="H51" s="3" t="s">
        <v>355</v>
      </c>
      <c r="I51" s="3" t="s">
        <v>326</v>
      </c>
      <c r="J51" s="6">
        <v>700000</v>
      </c>
    </row>
    <row r="52" spans="1:10" ht="15">
      <c r="A52" s="3" t="s">
        <v>391</v>
      </c>
      <c r="B52" s="3" t="s">
        <v>320</v>
      </c>
      <c r="C52" s="5">
        <v>180000</v>
      </c>
      <c r="H52" s="3" t="s">
        <v>385</v>
      </c>
      <c r="I52" s="3" t="s">
        <v>312</v>
      </c>
      <c r="J52" s="5">
        <v>270000</v>
      </c>
    </row>
    <row r="53" spans="1:10" ht="15">
      <c r="A53" s="3" t="s">
        <v>337</v>
      </c>
      <c r="B53" s="3" t="s">
        <v>320</v>
      </c>
      <c r="C53" s="5">
        <v>950000</v>
      </c>
      <c r="D53" s="3"/>
      <c r="E53" s="3"/>
      <c r="F53" s="3"/>
      <c r="H53" s="3" t="s">
        <v>328</v>
      </c>
      <c r="I53" s="3" t="s">
        <v>320</v>
      </c>
      <c r="J53" s="3" t="s">
        <v>329</v>
      </c>
    </row>
    <row r="54" spans="1:10" ht="15">
      <c r="A54" s="3" t="s">
        <v>305</v>
      </c>
      <c r="B54" s="3" t="s">
        <v>306</v>
      </c>
      <c r="C54" s="3" t="s">
        <v>307</v>
      </c>
    </row>
    <row r="55" spans="1:10" ht="15">
      <c r="A55" s="3" t="s">
        <v>308</v>
      </c>
      <c r="B55" s="3" t="s">
        <v>309</v>
      </c>
      <c r="C55" s="3" t="s">
        <v>310</v>
      </c>
    </row>
    <row r="56" spans="1:10" ht="15">
      <c r="A56" s="3" t="s">
        <v>333</v>
      </c>
      <c r="B56" s="3" t="s">
        <v>334</v>
      </c>
      <c r="C56" s="3" t="s">
        <v>335</v>
      </c>
      <c r="D56" s="3"/>
      <c r="E56" s="3"/>
      <c r="F56" s="3"/>
      <c r="H56" s="3" t="s">
        <v>322</v>
      </c>
      <c r="I56" s="3" t="s">
        <v>323</v>
      </c>
      <c r="J56" s="3" t="s">
        <v>324</v>
      </c>
    </row>
    <row r="57" spans="1:10" ht="15">
      <c r="A57" s="3" t="s">
        <v>363</v>
      </c>
      <c r="B57" s="3" t="s">
        <v>320</v>
      </c>
      <c r="C57" s="6">
        <v>500000</v>
      </c>
      <c r="H57" s="3" t="s">
        <v>357</v>
      </c>
      <c r="I57" s="3" t="s">
        <v>317</v>
      </c>
      <c r="J57" s="6">
        <v>650000</v>
      </c>
    </row>
    <row r="58" spans="1:10" ht="15">
      <c r="A58" s="3" t="s">
        <v>377</v>
      </c>
      <c r="B58" s="3" t="s">
        <v>323</v>
      </c>
      <c r="C58" s="6">
        <v>325000</v>
      </c>
      <c r="H58" s="3" t="s">
        <v>370</v>
      </c>
      <c r="I58" s="3" t="s">
        <v>371</v>
      </c>
      <c r="J58" s="6">
        <v>425000</v>
      </c>
    </row>
    <row r="59" spans="1:10" ht="15">
      <c r="A59" s="3" t="s">
        <v>348</v>
      </c>
      <c r="B59" s="3" t="s">
        <v>345</v>
      </c>
      <c r="C59" s="6">
        <v>800000</v>
      </c>
      <c r="D59" s="3"/>
      <c r="E59" s="3"/>
      <c r="F59" s="6"/>
      <c r="H59" s="3" t="s">
        <v>341</v>
      </c>
      <c r="I59" s="3" t="s">
        <v>320</v>
      </c>
      <c r="J59" s="5">
        <v>900000</v>
      </c>
    </row>
    <row r="60" spans="1:10" ht="15">
      <c r="A60" s="3" t="s">
        <v>316</v>
      </c>
      <c r="B60" s="3" t="s">
        <v>317</v>
      </c>
      <c r="C60" s="3" t="s">
        <v>318</v>
      </c>
      <c r="D60" s="3"/>
      <c r="E60" s="3"/>
      <c r="F60" s="3"/>
      <c r="H60" s="3" t="s">
        <v>300</v>
      </c>
      <c r="I60" s="3" t="s">
        <v>301</v>
      </c>
      <c r="J60" s="3" t="s">
        <v>302</v>
      </c>
    </row>
    <row r="61" spans="1:10" ht="15">
      <c r="A61" s="3" t="s">
        <v>369</v>
      </c>
      <c r="B61" s="3" t="s">
        <v>301</v>
      </c>
      <c r="C61" s="5">
        <v>425000</v>
      </c>
      <c r="H61" s="3" t="s">
        <v>363</v>
      </c>
      <c r="I61" s="3" t="s">
        <v>320</v>
      </c>
      <c r="J61" s="6">
        <v>500000</v>
      </c>
    </row>
    <row r="62" spans="1:10" ht="15">
      <c r="A62" s="3" t="s">
        <v>382</v>
      </c>
      <c r="B62" s="3" t="s">
        <v>326</v>
      </c>
      <c r="C62" s="6">
        <v>300000</v>
      </c>
      <c r="H62" s="3" t="s">
        <v>376</v>
      </c>
      <c r="I62" s="3" t="s">
        <v>312</v>
      </c>
      <c r="J62" s="6">
        <v>350000</v>
      </c>
    </row>
    <row r="63" spans="1:10" ht="15">
      <c r="A63" s="3" t="s">
        <v>341</v>
      </c>
      <c r="B63" s="3" t="s">
        <v>320</v>
      </c>
      <c r="C63" s="5">
        <v>900000</v>
      </c>
      <c r="D63" s="3"/>
      <c r="E63" s="3"/>
      <c r="F63" s="5"/>
      <c r="H63" s="3" t="s">
        <v>333</v>
      </c>
      <c r="I63" s="3" t="s">
        <v>334</v>
      </c>
      <c r="J63" s="3" t="s">
        <v>335</v>
      </c>
    </row>
    <row r="64" spans="1:10" ht="15">
      <c r="A64" s="3" t="s">
        <v>388</v>
      </c>
      <c r="B64" s="3" t="s">
        <v>320</v>
      </c>
      <c r="C64" s="5">
        <v>200000</v>
      </c>
      <c r="H64" s="3" t="s">
        <v>382</v>
      </c>
      <c r="I64" s="3" t="s">
        <v>326</v>
      </c>
      <c r="J64" s="6">
        <v>300000</v>
      </c>
    </row>
    <row r="65" spans="1:10" ht="15">
      <c r="A65" s="3" t="s">
        <v>373</v>
      </c>
      <c r="B65" s="3" t="s">
        <v>323</v>
      </c>
      <c r="C65" s="5">
        <v>400000</v>
      </c>
      <c r="H65" s="3" t="s">
        <v>366</v>
      </c>
      <c r="I65" s="3" t="s">
        <v>320</v>
      </c>
      <c r="J65" s="6">
        <v>475000</v>
      </c>
    </row>
    <row r="66" spans="1:10" ht="15">
      <c r="A66" s="3" t="s">
        <v>357</v>
      </c>
      <c r="B66" s="3" t="s">
        <v>317</v>
      </c>
      <c r="C66" s="6">
        <v>650000</v>
      </c>
      <c r="D66" s="3"/>
      <c r="E66" s="3"/>
      <c r="F66" s="5"/>
      <c r="H66" s="3" t="s">
        <v>350</v>
      </c>
      <c r="I66" s="3" t="s">
        <v>323</v>
      </c>
      <c r="J66" s="5">
        <v>800000</v>
      </c>
    </row>
    <row r="67" spans="1:10" ht="15">
      <c r="A67" s="3" t="s">
        <v>386</v>
      </c>
      <c r="B67" s="3" t="s">
        <v>306</v>
      </c>
      <c r="C67" s="5">
        <v>270000</v>
      </c>
      <c r="H67" s="3" t="s">
        <v>380</v>
      </c>
      <c r="I67" s="3" t="s">
        <v>312</v>
      </c>
      <c r="J67" s="5">
        <v>300000</v>
      </c>
    </row>
    <row r="68" spans="1:10" ht="15">
      <c r="A68" s="3" t="s">
        <v>374</v>
      </c>
      <c r="B68" s="3" t="s">
        <v>320</v>
      </c>
      <c r="C68" s="6">
        <v>400000</v>
      </c>
      <c r="H68" s="3" t="s">
        <v>367</v>
      </c>
      <c r="I68" s="3" t="s">
        <v>326</v>
      </c>
      <c r="J68" s="6">
        <v>450000</v>
      </c>
    </row>
    <row r="69" spans="1:10" ht="15">
      <c r="A69" s="3" t="s">
        <v>394</v>
      </c>
      <c r="B69" s="3" t="s">
        <v>371</v>
      </c>
      <c r="C69" s="5">
        <v>100000</v>
      </c>
      <c r="H69" s="3" t="s">
        <v>388</v>
      </c>
      <c r="I69" s="3" t="s">
        <v>320</v>
      </c>
      <c r="J69" s="5">
        <v>200000</v>
      </c>
    </row>
    <row r="70" spans="1:10" ht="15">
      <c r="A70" s="3" t="s">
        <v>303</v>
      </c>
      <c r="B70" s="3" t="s">
        <v>301</v>
      </c>
      <c r="C70" s="3" t="s">
        <v>304</v>
      </c>
    </row>
    <row r="71" spans="1:10" ht="15">
      <c r="A71" s="3" t="s">
        <v>314</v>
      </c>
      <c r="B71" s="3" t="s">
        <v>306</v>
      </c>
      <c r="C71" s="3" t="s">
        <v>315</v>
      </c>
      <c r="D71" s="3"/>
      <c r="E71" s="3"/>
      <c r="F71" s="3"/>
      <c r="H71" s="4" t="s">
        <v>297</v>
      </c>
      <c r="I71" s="4" t="s">
        <v>298</v>
      </c>
      <c r="J71" s="4" t="s">
        <v>299</v>
      </c>
    </row>
    <row r="72" spans="1:10" ht="15">
      <c r="A72" s="3" t="s">
        <v>343</v>
      </c>
      <c r="B72" s="3" t="s">
        <v>317</v>
      </c>
      <c r="C72" s="6">
        <v>900000</v>
      </c>
      <c r="D72" s="3"/>
      <c r="E72" s="3"/>
      <c r="F72" s="6"/>
      <c r="H72" s="3" t="s">
        <v>337</v>
      </c>
      <c r="I72" s="3" t="s">
        <v>320</v>
      </c>
      <c r="J72" s="5">
        <v>950000</v>
      </c>
    </row>
    <row r="73" spans="1:10" ht="15">
      <c r="H73" s="3" t="s">
        <v>389</v>
      </c>
      <c r="I73" s="3" t="s">
        <v>345</v>
      </c>
      <c r="J73" s="5">
        <v>200000</v>
      </c>
    </row>
    <row r="74" spans="1:10" ht="15">
      <c r="H74" s="3" t="s">
        <v>390</v>
      </c>
      <c r="I74" s="3" t="s">
        <v>309</v>
      </c>
      <c r="J74" s="5">
        <v>190000</v>
      </c>
    </row>
    <row r="75" spans="1:10" ht="15">
      <c r="H75" s="3" t="s">
        <v>391</v>
      </c>
      <c r="I75" s="3" t="s">
        <v>320</v>
      </c>
      <c r="J75" s="5">
        <v>180000</v>
      </c>
    </row>
    <row r="76" spans="1:10" ht="15">
      <c r="H76" s="3" t="s">
        <v>392</v>
      </c>
      <c r="I76" s="3" t="s">
        <v>306</v>
      </c>
      <c r="J76" s="5">
        <v>100000</v>
      </c>
    </row>
    <row r="77" spans="1:10" ht="15">
      <c r="H77" s="3" t="s">
        <v>393</v>
      </c>
      <c r="I77" s="3" t="s">
        <v>309</v>
      </c>
      <c r="J77" s="5">
        <v>100000</v>
      </c>
    </row>
    <row r="78" spans="1:10" ht="15">
      <c r="H78" s="3" t="s">
        <v>394</v>
      </c>
      <c r="I78" s="3" t="s">
        <v>371</v>
      </c>
      <c r="J78" s="5">
        <v>100000</v>
      </c>
    </row>
  </sheetData>
  <autoFilter ref="A1:J1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12</vt:i4>
      </vt:variant>
    </vt:vector>
  </HeadingPairs>
  <TitlesOfParts>
    <vt:vector size="16" baseType="lpstr">
      <vt:lpstr>200 PLAYERS</vt:lpstr>
      <vt:lpstr>IPL</vt:lpstr>
      <vt:lpstr>Sheet2</vt:lpstr>
      <vt:lpstr>Sheet3</vt:lpstr>
      <vt:lpstr>AR</vt:lpstr>
      <vt:lpstr>FastBowler</vt:lpstr>
      <vt:lpstr>KICK</vt:lpstr>
      <vt:lpstr>Middle</vt:lpstr>
      <vt:lpstr>Opener</vt:lpstr>
      <vt:lpstr>QB</vt:lpstr>
      <vt:lpstr>RUN</vt:lpstr>
      <vt:lpstr>Spiner</vt:lpstr>
      <vt:lpstr>TE</vt:lpstr>
      <vt:lpstr>TEAM</vt:lpstr>
      <vt:lpstr>WK</vt:lpstr>
      <vt:lpstr>WR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DREAMERS</cp:lastModifiedBy>
  <cp:revision/>
  <dcterms:created xsi:type="dcterms:W3CDTF">2012-05-02T01:51:44Z</dcterms:created>
  <dcterms:modified xsi:type="dcterms:W3CDTF">2012-05-08T19:46:51Z</dcterms:modified>
  <cp:category/>
</cp:coreProperties>
</file>