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G:\Work\Teaching\Teaching Spring 2019\"/>
    </mc:Choice>
  </mc:AlternateContent>
  <bookViews>
    <workbookView xWindow="0" yWindow="0" windowWidth="21570" windowHeight="7980"/>
  </bookViews>
  <sheets>
    <sheet name="Q.1 - Q.6" sheetId="1" r:id="rId1"/>
    <sheet name="Q.7 - Q.10" sheetId="2" r:id="rId2"/>
  </sheet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I177" i="1" l="1"/>
  <c r="G31" i="1" l="1"/>
  <c r="I36" i="2" l="1"/>
  <c r="H18" i="2"/>
  <c r="H19" i="2" s="1"/>
  <c r="H17" i="2"/>
  <c r="G78" i="1"/>
  <c r="C75" i="2" l="1"/>
  <c r="C74" i="2"/>
  <c r="F135" i="2" l="1"/>
  <c r="C76" i="2" l="1"/>
  <c r="F76" i="2" s="1"/>
  <c r="F96" i="2" l="1"/>
  <c r="F93" i="2"/>
  <c r="C69" i="2"/>
  <c r="C80" i="2" s="1"/>
  <c r="D86" i="2"/>
  <c r="C70" i="2"/>
  <c r="C81" i="2" l="1"/>
  <c r="C86" i="2" s="1"/>
  <c r="D75" i="2" l="1"/>
  <c r="H83" i="1" l="1"/>
  <c r="G108" i="1"/>
  <c r="I167" i="1"/>
  <c r="C28" i="2" l="1"/>
  <c r="H36" i="2" s="1"/>
  <c r="D134" i="1" l="1"/>
  <c r="G134" i="1" s="1"/>
  <c r="H134" i="1" s="1"/>
  <c r="C31" i="2" l="1"/>
  <c r="H46" i="2" s="1"/>
  <c r="H48" i="2" s="1"/>
  <c r="D118" i="2"/>
  <c r="C118" i="2"/>
  <c r="D117" i="2"/>
  <c r="C117" i="2"/>
  <c r="D116" i="2"/>
  <c r="C116" i="2"/>
  <c r="D115" i="2"/>
  <c r="C115" i="2"/>
  <c r="D72" i="2"/>
  <c r="G72" i="2" s="1"/>
  <c r="C72" i="2"/>
  <c r="F72" i="2" s="1"/>
  <c r="D71" i="2"/>
  <c r="G71" i="2" s="1"/>
  <c r="C71" i="2"/>
  <c r="F71" i="2" s="1"/>
  <c r="D70" i="2"/>
  <c r="G70" i="2" s="1"/>
  <c r="F70" i="2"/>
  <c r="D69" i="2"/>
  <c r="F89" i="2"/>
  <c r="F174" i="2"/>
  <c r="H174" i="2" s="1"/>
  <c r="I174" i="2" s="1"/>
  <c r="F173" i="2"/>
  <c r="H173" i="2" s="1"/>
  <c r="I173" i="2" s="1"/>
  <c r="F172" i="2"/>
  <c r="F171" i="2"/>
  <c r="F170" i="2"/>
  <c r="E174" i="2"/>
  <c r="E173" i="2"/>
  <c r="E172" i="2"/>
  <c r="H172" i="2" s="1"/>
  <c r="I172" i="2" s="1"/>
  <c r="E171" i="2"/>
  <c r="H171" i="2" s="1"/>
  <c r="I171" i="2" s="1"/>
  <c r="E170" i="2"/>
  <c r="H170" i="2" s="1"/>
  <c r="I170" i="2" s="1"/>
  <c r="H163" i="1"/>
  <c r="H159" i="1"/>
  <c r="G125" i="1"/>
  <c r="G127" i="1" s="1"/>
  <c r="G130" i="1" s="1"/>
  <c r="G100" i="1"/>
  <c r="G103" i="1" s="1"/>
  <c r="G76" i="1"/>
  <c r="H76" i="1" s="1"/>
  <c r="H46" i="1"/>
  <c r="H44" i="1"/>
  <c r="G53" i="1" s="1"/>
  <c r="H53" i="1" s="1"/>
  <c r="G18" i="1"/>
  <c r="H31" i="1" s="1"/>
  <c r="G57" i="1" l="1"/>
  <c r="G61" i="1" s="1"/>
  <c r="H20" i="2"/>
  <c r="H57" i="1"/>
  <c r="D121" i="2"/>
  <c r="D122" i="2" s="1"/>
  <c r="G122" i="2" s="1"/>
  <c r="D81" i="2"/>
  <c r="G86" i="2" s="1"/>
  <c r="C121" i="2"/>
  <c r="C122" i="2" s="1"/>
  <c r="F122" i="2" s="1"/>
  <c r="G54" i="1"/>
  <c r="H54" i="1" s="1"/>
  <c r="H18" i="1"/>
  <c r="H78" i="1"/>
  <c r="I44" i="1"/>
  <c r="C120" i="2"/>
  <c r="F120" i="2" s="1"/>
  <c r="I46" i="1"/>
  <c r="G50" i="1"/>
  <c r="H50" i="1" s="1"/>
  <c r="H103" i="1"/>
  <c r="H130" i="1"/>
  <c r="G69" i="2"/>
  <c r="D74" i="2"/>
  <c r="F90" i="2"/>
  <c r="D120" i="2"/>
  <c r="F136" i="2"/>
  <c r="F142" i="2"/>
  <c r="G20" i="1"/>
  <c r="H20" i="1" s="1"/>
  <c r="G22" i="1"/>
  <c r="H22" i="1" s="1"/>
  <c r="G49" i="1"/>
  <c r="H49" i="1" s="1"/>
  <c r="G80" i="1"/>
  <c r="H80" i="1" s="1"/>
  <c r="F69" i="2"/>
  <c r="C127" i="2" l="1"/>
  <c r="C132" i="2" s="1"/>
  <c r="F132" i="2" s="1"/>
  <c r="D127" i="2"/>
  <c r="D132" i="2" s="1"/>
  <c r="G132" i="2" s="1"/>
  <c r="G60" i="1"/>
  <c r="H60" i="1" s="1"/>
  <c r="H61" i="1"/>
  <c r="D76" i="2"/>
  <c r="G76" i="2" s="1"/>
  <c r="C126" i="2"/>
  <c r="F126" i="2" s="1"/>
  <c r="F80" i="2"/>
  <c r="F74" i="2"/>
  <c r="F86" i="2"/>
  <c r="G120" i="2"/>
  <c r="D126" i="2"/>
  <c r="G126" i="2" s="1"/>
  <c r="D80" i="2"/>
  <c r="G80" i="2" s="1"/>
  <c r="G74" i="2"/>
  <c r="F139" i="2"/>
</calcChain>
</file>

<file path=xl/sharedStrings.xml><?xml version="1.0" encoding="utf-8"?>
<sst xmlns="http://schemas.openxmlformats.org/spreadsheetml/2006/main" count="231" uniqueCount="154">
  <si>
    <t>Figlewski</t>
  </si>
  <si>
    <t>Homework #1 Answers</t>
  </si>
  <si>
    <t>1a</t>
  </si>
  <si>
    <t>answer</t>
  </si>
  <si>
    <t>answer as %</t>
  </si>
  <si>
    <t>1b</t>
  </si>
  <si>
    <t>V0 =</t>
  </si>
  <si>
    <t>V1 =</t>
  </si>
  <si>
    <t>1c</t>
  </si>
  <si>
    <t>1d</t>
  </si>
  <si>
    <r>
      <t>Holding period yield = V</t>
    </r>
    <r>
      <rPr>
        <vertAlign val="subscript"/>
        <sz val="10"/>
        <rFont val="Arial"/>
        <family val="2"/>
      </rPr>
      <t>1</t>
    </r>
    <r>
      <rPr>
        <sz val="10"/>
        <rFont val="Arial"/>
        <family val="2"/>
      </rPr>
      <t>/V</t>
    </r>
    <r>
      <rPr>
        <vertAlign val="subscript"/>
        <sz val="10"/>
        <rFont val="Arial"/>
        <family val="2"/>
      </rPr>
      <t>0</t>
    </r>
    <r>
      <rPr>
        <sz val="10"/>
        <rFont val="Arial"/>
        <family val="2"/>
      </rPr>
      <t xml:space="preserve"> - 1 = 220/200 -1 =</t>
    </r>
  </si>
  <si>
    <t>6 month zero:</t>
  </si>
  <si>
    <r>
      <t>V</t>
    </r>
    <r>
      <rPr>
        <vertAlign val="subscript"/>
        <sz val="10"/>
        <rFont val="Arial"/>
        <family val="2"/>
      </rPr>
      <t>1</t>
    </r>
    <r>
      <rPr>
        <sz val="10"/>
        <rFont val="Arial"/>
        <family val="2"/>
      </rPr>
      <t xml:space="preserve"> = 100</t>
    </r>
  </si>
  <si>
    <r>
      <t>V</t>
    </r>
    <r>
      <rPr>
        <vertAlign val="subscript"/>
        <sz val="10"/>
        <rFont val="Arial"/>
        <family val="2"/>
      </rPr>
      <t>0</t>
    </r>
    <r>
      <rPr>
        <sz val="10"/>
        <rFont val="Arial"/>
        <family val="2"/>
      </rPr>
      <t xml:space="preserve"> = 96</t>
    </r>
  </si>
  <si>
    <t>12 month zero:</t>
  </si>
  <si>
    <r>
      <t>V</t>
    </r>
    <r>
      <rPr>
        <vertAlign val="subscript"/>
        <sz val="10"/>
        <rFont val="Arial"/>
        <family val="2"/>
      </rPr>
      <t>0</t>
    </r>
    <r>
      <rPr>
        <sz val="10"/>
        <rFont val="Arial"/>
        <family val="2"/>
      </rPr>
      <t xml:space="preserve"> = 93</t>
    </r>
  </si>
  <si>
    <r>
      <t>R</t>
    </r>
    <r>
      <rPr>
        <vertAlign val="subscript"/>
        <sz val="10"/>
        <rFont val="Arial"/>
        <family val="2"/>
      </rPr>
      <t>HPR</t>
    </r>
    <r>
      <rPr>
        <sz val="10"/>
        <rFont val="Arial"/>
        <family val="2"/>
      </rPr>
      <t xml:space="preserve"> =</t>
    </r>
  </si>
  <si>
    <t>a.</t>
  </si>
  <si>
    <t>Annual returns, simple interest</t>
  </si>
  <si>
    <r>
      <t>6 month zero:  2 x R</t>
    </r>
    <r>
      <rPr>
        <vertAlign val="subscript"/>
        <sz val="10"/>
        <rFont val="Arial"/>
        <family val="2"/>
      </rPr>
      <t>HPR</t>
    </r>
    <r>
      <rPr>
        <sz val="10"/>
        <rFont val="Arial"/>
        <family val="2"/>
      </rPr>
      <t xml:space="preserve"> =</t>
    </r>
  </si>
  <si>
    <r>
      <t>12 month zero:  1 x R</t>
    </r>
    <r>
      <rPr>
        <vertAlign val="subscript"/>
        <sz val="10"/>
        <rFont val="Arial"/>
        <family val="2"/>
      </rPr>
      <t>HPR</t>
    </r>
    <r>
      <rPr>
        <sz val="10"/>
        <rFont val="Arial"/>
        <family val="2"/>
      </rPr>
      <t xml:space="preserve"> =</t>
    </r>
  </si>
  <si>
    <t>Annual returns, compound interest</t>
  </si>
  <si>
    <r>
      <t>6 month zero:  (1+ R</t>
    </r>
    <r>
      <rPr>
        <vertAlign val="subscript"/>
        <sz val="10"/>
        <rFont val="Arial"/>
        <family val="2"/>
      </rPr>
      <t>HPR</t>
    </r>
    <r>
      <rPr>
        <sz val="10"/>
        <rFont val="Arial"/>
        <family val="2"/>
      </rPr>
      <t>)</t>
    </r>
    <r>
      <rPr>
        <vertAlign val="superscript"/>
        <sz val="10"/>
        <rFont val="Arial"/>
        <family val="2"/>
      </rPr>
      <t>2</t>
    </r>
    <r>
      <rPr>
        <sz val="10"/>
        <rFont val="Arial"/>
        <family val="2"/>
      </rPr>
      <t xml:space="preserve"> - 1 =</t>
    </r>
  </si>
  <si>
    <r>
      <t>12 month zero:  (1+ R</t>
    </r>
    <r>
      <rPr>
        <vertAlign val="subscript"/>
        <sz val="10"/>
        <rFont val="Arial"/>
        <family val="2"/>
      </rPr>
      <t>HPR</t>
    </r>
    <r>
      <rPr>
        <sz val="10"/>
        <rFont val="Arial"/>
        <family val="2"/>
      </rPr>
      <t>)</t>
    </r>
    <r>
      <rPr>
        <vertAlign val="superscript"/>
        <sz val="10"/>
        <rFont val="Arial"/>
        <family val="2"/>
      </rPr>
      <t>1</t>
    </r>
    <r>
      <rPr>
        <sz val="10"/>
        <rFont val="Arial"/>
        <family val="2"/>
      </rPr>
      <t xml:space="preserve"> - 1 =</t>
    </r>
  </si>
  <si>
    <t>b.</t>
  </si>
  <si>
    <r>
      <t xml:space="preserve"> R</t>
    </r>
    <r>
      <rPr>
        <vertAlign val="superscript"/>
        <sz val="10"/>
        <rFont val="Arial"/>
        <family val="2"/>
      </rPr>
      <t>F</t>
    </r>
    <r>
      <rPr>
        <vertAlign val="subscript"/>
        <sz val="10"/>
        <rFont val="Arial"/>
        <family val="2"/>
      </rPr>
      <t>HPR</t>
    </r>
    <r>
      <rPr>
        <sz val="10"/>
        <rFont val="Arial"/>
        <family val="2"/>
      </rPr>
      <t xml:space="preserve"> = (1 + R</t>
    </r>
    <r>
      <rPr>
        <vertAlign val="subscript"/>
        <sz val="10"/>
        <rFont val="Arial"/>
        <family val="2"/>
      </rPr>
      <t>HPR</t>
    </r>
    <r>
      <rPr>
        <sz val="10"/>
        <rFont val="Arial"/>
        <family val="2"/>
      </rPr>
      <t>(T</t>
    </r>
    <r>
      <rPr>
        <vertAlign val="subscript"/>
        <sz val="10"/>
        <rFont val="Arial"/>
        <family val="2"/>
      </rPr>
      <t>2</t>
    </r>
    <r>
      <rPr>
        <sz val="10"/>
        <rFont val="Arial"/>
        <family val="2"/>
      </rPr>
      <t>) ) / ( 1 + R</t>
    </r>
    <r>
      <rPr>
        <vertAlign val="subscript"/>
        <sz val="10"/>
        <rFont val="Arial"/>
        <family val="2"/>
      </rPr>
      <t>HPR</t>
    </r>
    <r>
      <rPr>
        <sz val="10"/>
        <rFont val="Arial"/>
        <family val="2"/>
      </rPr>
      <t>(T</t>
    </r>
    <r>
      <rPr>
        <vertAlign val="subscript"/>
        <sz val="10"/>
        <rFont val="Arial"/>
        <family val="2"/>
      </rPr>
      <t>1</t>
    </r>
    <r>
      <rPr>
        <sz val="10"/>
        <rFont val="Arial"/>
        <family val="2"/>
      </rPr>
      <t>) ) - 1  =</t>
    </r>
  </si>
  <si>
    <t>Forward (HPR) rate for second 6 month period</t>
  </si>
  <si>
    <r>
      <t>Annualizing this 6-month R</t>
    </r>
    <r>
      <rPr>
        <vertAlign val="subscript"/>
        <sz val="10"/>
        <rFont val="Arial"/>
        <family val="2"/>
      </rPr>
      <t>HPR</t>
    </r>
    <r>
      <rPr>
        <sz val="10"/>
        <rFont val="Arial"/>
        <family val="2"/>
      </rPr>
      <t>:</t>
    </r>
  </si>
  <si>
    <r>
      <t>simple interest:  2 x R</t>
    </r>
    <r>
      <rPr>
        <vertAlign val="superscript"/>
        <sz val="10"/>
        <rFont val="Arial"/>
        <family val="2"/>
      </rPr>
      <t>F</t>
    </r>
    <r>
      <rPr>
        <vertAlign val="subscript"/>
        <sz val="10"/>
        <rFont val="Arial"/>
        <family val="2"/>
      </rPr>
      <t>HPR</t>
    </r>
    <r>
      <rPr>
        <sz val="10"/>
        <rFont val="Arial"/>
        <family val="2"/>
      </rPr>
      <t xml:space="preserve"> =</t>
    </r>
  </si>
  <si>
    <r>
      <t>compound: (1+R</t>
    </r>
    <r>
      <rPr>
        <vertAlign val="superscript"/>
        <sz val="10"/>
        <rFont val="Arial"/>
        <family val="2"/>
      </rPr>
      <t>F</t>
    </r>
    <r>
      <rPr>
        <vertAlign val="subscript"/>
        <sz val="10"/>
        <rFont val="Arial"/>
        <family val="2"/>
      </rPr>
      <t>HPR</t>
    </r>
    <r>
      <rPr>
        <sz val="10"/>
        <rFont val="Arial"/>
        <family val="2"/>
      </rPr>
      <t>)</t>
    </r>
    <r>
      <rPr>
        <vertAlign val="superscript"/>
        <sz val="10"/>
        <rFont val="Arial"/>
        <family val="2"/>
      </rPr>
      <t xml:space="preserve">2 </t>
    </r>
    <r>
      <rPr>
        <sz val="10"/>
        <rFont val="Arial"/>
        <family val="2"/>
      </rPr>
      <t>- 1 =</t>
    </r>
  </si>
  <si>
    <t>182-day discount bond:</t>
  </si>
  <si>
    <r>
      <t>V</t>
    </r>
    <r>
      <rPr>
        <vertAlign val="subscript"/>
        <sz val="10"/>
        <rFont val="Arial"/>
        <family val="2"/>
      </rPr>
      <t>0</t>
    </r>
    <r>
      <rPr>
        <sz val="10"/>
        <rFont val="Arial"/>
        <family val="2"/>
      </rPr>
      <t xml:space="preserve"> = 94</t>
    </r>
  </si>
  <si>
    <t>3a</t>
  </si>
  <si>
    <r>
      <t>Holding period yield = V</t>
    </r>
    <r>
      <rPr>
        <vertAlign val="subscript"/>
        <sz val="10"/>
        <rFont val="Arial"/>
        <family val="2"/>
      </rPr>
      <t>1</t>
    </r>
    <r>
      <rPr>
        <sz val="10"/>
        <rFont val="Arial"/>
        <family val="2"/>
      </rPr>
      <t>/V</t>
    </r>
    <r>
      <rPr>
        <vertAlign val="subscript"/>
        <sz val="10"/>
        <rFont val="Arial"/>
        <family val="2"/>
      </rPr>
      <t>0</t>
    </r>
    <r>
      <rPr>
        <sz val="10"/>
        <rFont val="Arial"/>
        <family val="2"/>
      </rPr>
      <t xml:space="preserve"> - 1 = 100 /94 -1 =</t>
    </r>
  </si>
  <si>
    <r>
      <t>Annualizing at simple interest = (365 / 182) R</t>
    </r>
    <r>
      <rPr>
        <vertAlign val="subscript"/>
        <sz val="10"/>
        <rFont val="Arial"/>
        <family val="2"/>
      </rPr>
      <t>HPR</t>
    </r>
    <r>
      <rPr>
        <sz val="10"/>
        <rFont val="Arial"/>
        <family val="2"/>
      </rPr>
      <t xml:space="preserve"> =</t>
    </r>
  </si>
  <si>
    <t>c.</t>
  </si>
  <si>
    <r>
      <t>Continuously compound = (365 / 182) ln (1 + R</t>
    </r>
    <r>
      <rPr>
        <vertAlign val="subscript"/>
        <sz val="10"/>
        <rFont val="Arial"/>
        <family val="2"/>
      </rPr>
      <t>HPR</t>
    </r>
    <r>
      <rPr>
        <sz val="10"/>
        <rFont val="Arial"/>
        <family val="2"/>
      </rPr>
      <t>) =</t>
    </r>
  </si>
  <si>
    <t>d.</t>
  </si>
  <si>
    <t>= (360/182)(100 - 94) =</t>
  </si>
  <si>
    <t>%</t>
  </si>
  <si>
    <t>Discount basis for Treasury bills = (360/days)(100 - price)</t>
  </si>
  <si>
    <t>4a.</t>
  </si>
  <si>
    <t>Each month you receive interest on the current principal balance equal to 1/12 of the</t>
  </si>
  <si>
    <t>Annual Percentage Rate (APR).  In 6 months, this compounds 6 times.</t>
  </si>
  <si>
    <r>
      <t>V</t>
    </r>
    <r>
      <rPr>
        <vertAlign val="subscript"/>
        <sz val="10"/>
        <rFont val="Arial"/>
        <family val="2"/>
      </rPr>
      <t>1</t>
    </r>
    <r>
      <rPr>
        <sz val="10"/>
        <rFont val="Arial"/>
        <family val="2"/>
      </rPr>
      <t xml:space="preserve"> = V</t>
    </r>
    <r>
      <rPr>
        <vertAlign val="subscript"/>
        <sz val="10"/>
        <rFont val="Arial"/>
        <family val="2"/>
      </rPr>
      <t>0</t>
    </r>
    <r>
      <rPr>
        <sz val="10"/>
        <rFont val="Arial"/>
        <family val="2"/>
      </rPr>
      <t xml:space="preserve"> x (1 + R</t>
    </r>
    <r>
      <rPr>
        <vertAlign val="subscript"/>
        <sz val="10"/>
        <rFont val="Arial"/>
        <family val="2"/>
      </rPr>
      <t>APR</t>
    </r>
    <r>
      <rPr>
        <sz val="10"/>
        <rFont val="Arial"/>
        <family val="2"/>
      </rPr>
      <t>/12)</t>
    </r>
    <r>
      <rPr>
        <vertAlign val="superscript"/>
        <sz val="10"/>
        <rFont val="Arial"/>
        <family val="2"/>
      </rPr>
      <t>6</t>
    </r>
    <r>
      <rPr>
        <sz val="10"/>
        <rFont val="Arial"/>
        <family val="2"/>
      </rPr>
      <t xml:space="preserve"> = 500 x (1 + .035 / 12)</t>
    </r>
    <r>
      <rPr>
        <vertAlign val="superscript"/>
        <sz val="10"/>
        <rFont val="Arial"/>
        <family val="2"/>
      </rPr>
      <t>6</t>
    </r>
    <r>
      <rPr>
        <sz val="10"/>
        <rFont val="Arial"/>
        <family val="2"/>
      </rPr>
      <t xml:space="preserve"> =</t>
    </r>
  </si>
  <si>
    <t>Interest = ( days / 360 ) x rate x principal</t>
  </si>
  <si>
    <t xml:space="preserve">            = ( 91/360 ) x ( .0540 ) x $1 million =</t>
  </si>
  <si>
    <t xml:space="preserve">Eurodollar interest rate = 100 - 94.60 = </t>
  </si>
  <si>
    <r>
      <t>R</t>
    </r>
    <r>
      <rPr>
        <vertAlign val="subscript"/>
        <sz val="10"/>
        <rFont val="Arial"/>
        <family val="2"/>
      </rPr>
      <t>HPR</t>
    </r>
    <r>
      <rPr>
        <sz val="10"/>
        <rFont val="Arial"/>
        <family val="2"/>
      </rPr>
      <t xml:space="preserve"> = V</t>
    </r>
    <r>
      <rPr>
        <vertAlign val="subscript"/>
        <sz val="10"/>
        <rFont val="Arial"/>
        <family val="2"/>
      </rPr>
      <t>1</t>
    </r>
    <r>
      <rPr>
        <sz val="10"/>
        <rFont val="Arial"/>
        <family val="2"/>
      </rPr>
      <t xml:space="preserve"> / V</t>
    </r>
    <r>
      <rPr>
        <vertAlign val="subscript"/>
        <sz val="10"/>
        <rFont val="Arial"/>
        <family val="2"/>
      </rPr>
      <t>0</t>
    </r>
    <r>
      <rPr>
        <sz val="10"/>
        <rFont val="Arial"/>
        <family val="2"/>
      </rPr>
      <t xml:space="preserve"> -1</t>
    </r>
  </si>
  <si>
    <r>
      <t xml:space="preserve"> or   interest / V</t>
    </r>
    <r>
      <rPr>
        <vertAlign val="subscript"/>
        <sz val="10"/>
        <rFont val="Arial"/>
        <family val="2"/>
      </rPr>
      <t>0</t>
    </r>
    <r>
      <rPr>
        <sz val="10"/>
        <rFont val="Arial"/>
        <family val="2"/>
      </rPr>
      <t xml:space="preserve"> =  $13,650 / $1 million =</t>
    </r>
  </si>
  <si>
    <t>Position = short 5 contracts</t>
  </si>
  <si>
    <t>Initial margin per contract =</t>
  </si>
  <si>
    <t>Maintenance margin per contract =</t>
  </si>
  <si>
    <t>contracts</t>
  </si>
  <si>
    <t>Minimum margin to open position = # contracts x initial margin =</t>
  </si>
  <si>
    <t>Variation margin = price change x contracts x contract size</t>
  </si>
  <si>
    <t xml:space="preserve">        = -2 x (-5) x 100 =</t>
  </si>
  <si>
    <t>cash inflow</t>
  </si>
  <si>
    <t>Margin call when (value of margin account) + (variation margin) = (maintenance margin)</t>
  </si>
  <si>
    <t>The margin call will require you to bring the margin account back up to the initial margin level.</t>
  </si>
  <si>
    <t>The account is now 6000 below the initial margin level, so the margin call will be for</t>
  </si>
  <si>
    <t>e.</t>
  </si>
  <si>
    <r>
      <t xml:space="preserve">If you carry the short position to expiration, </t>
    </r>
    <r>
      <rPr>
        <b/>
        <sz val="10"/>
        <rFont val="Arial"/>
        <family val="2"/>
      </rPr>
      <t>you must make delivery of gold</t>
    </r>
    <r>
      <rPr>
        <sz val="10"/>
        <rFont val="Arial"/>
        <family val="2"/>
      </rPr>
      <t>.</t>
    </r>
  </si>
  <si>
    <t>The price you get will be the final futures price.</t>
  </si>
  <si>
    <t>Settlement</t>
  </si>
  <si>
    <t xml:space="preserve">We will use the YIELD function.  </t>
  </si>
  <si>
    <t>Syntax</t>
  </si>
  <si>
    <r>
      <t>YIELD</t>
    </r>
    <r>
      <rPr>
        <sz val="10"/>
        <rFont val="Arial"/>
        <family val="2"/>
      </rPr>
      <t>(</t>
    </r>
    <r>
      <rPr>
        <b/>
        <sz val="10"/>
        <rFont val="Arial"/>
        <family val="2"/>
      </rPr>
      <t>settlement</t>
    </r>
    <r>
      <rPr>
        <sz val="10"/>
        <rFont val="Arial"/>
        <family val="2"/>
      </rPr>
      <t>,</t>
    </r>
    <r>
      <rPr>
        <b/>
        <sz val="10"/>
        <rFont val="Arial"/>
        <family val="2"/>
      </rPr>
      <t>maturity</t>
    </r>
    <r>
      <rPr>
        <sz val="10"/>
        <rFont val="Arial"/>
        <family val="2"/>
      </rPr>
      <t>,</t>
    </r>
    <r>
      <rPr>
        <b/>
        <sz val="10"/>
        <rFont val="Arial"/>
        <family val="2"/>
      </rPr>
      <t>rate</t>
    </r>
    <r>
      <rPr>
        <sz val="10"/>
        <rFont val="Arial"/>
        <family val="2"/>
      </rPr>
      <t>,</t>
    </r>
    <r>
      <rPr>
        <b/>
        <sz val="10"/>
        <rFont val="Arial"/>
        <family val="2"/>
      </rPr>
      <t>pr</t>
    </r>
    <r>
      <rPr>
        <sz val="10"/>
        <rFont val="Arial"/>
        <family val="2"/>
      </rPr>
      <t>,</t>
    </r>
    <r>
      <rPr>
        <b/>
        <sz val="10"/>
        <rFont val="Arial"/>
        <family val="2"/>
      </rPr>
      <t>redemption</t>
    </r>
    <r>
      <rPr>
        <sz val="10"/>
        <rFont val="Arial"/>
        <family val="2"/>
      </rPr>
      <t>,</t>
    </r>
    <r>
      <rPr>
        <b/>
        <sz val="10"/>
        <rFont val="Arial"/>
        <family val="2"/>
      </rPr>
      <t>frequency</t>
    </r>
    <r>
      <rPr>
        <sz val="10"/>
        <rFont val="Arial"/>
        <family val="2"/>
      </rPr>
      <t>,basis)</t>
    </r>
  </si>
  <si>
    <t>maturity</t>
  </si>
  <si>
    <t>2/15/2031</t>
  </si>
  <si>
    <t>rate</t>
  </si>
  <si>
    <t>price</t>
  </si>
  <si>
    <t>redemption</t>
  </si>
  <si>
    <t>frequency</t>
  </si>
  <si>
    <t>basis</t>
  </si>
  <si>
    <t>(this means ACTUAL / ACTUAL day count convention)</t>
  </si>
  <si>
    <t>(2 coupon payments per year)</t>
  </si>
  <si>
    <t>(face value paid at maturity)</t>
  </si>
  <si>
    <t>(coupon rate as a decimal)</t>
  </si>
  <si>
    <t>(start date)</t>
  </si>
  <si>
    <t>(maturity date)</t>
  </si>
  <si>
    <t>(today's market price not including accrued interest)</t>
  </si>
  <si>
    <t>7a.</t>
  </si>
  <si>
    <t>days from last coupon</t>
  </si>
  <si>
    <t xml:space="preserve">days in coupon period </t>
  </si>
  <si>
    <t>YIELD =</t>
  </si>
  <si>
    <t xml:space="preserve">c.  </t>
  </si>
  <si>
    <t xml:space="preserve">We will use the PRICE function.  </t>
  </si>
  <si>
    <r>
      <t>PRICE</t>
    </r>
    <r>
      <rPr>
        <sz val="10"/>
        <rFont val="Arial"/>
        <family val="2"/>
      </rPr>
      <t>(</t>
    </r>
    <r>
      <rPr>
        <b/>
        <sz val="10"/>
        <rFont val="Arial"/>
        <family val="2"/>
      </rPr>
      <t>settlement</t>
    </r>
    <r>
      <rPr>
        <sz val="10"/>
        <rFont val="Arial"/>
        <family val="2"/>
      </rPr>
      <t>,</t>
    </r>
    <r>
      <rPr>
        <b/>
        <sz val="10"/>
        <rFont val="Arial"/>
        <family val="2"/>
      </rPr>
      <t>maturity</t>
    </r>
    <r>
      <rPr>
        <sz val="10"/>
        <rFont val="Arial"/>
        <family val="2"/>
      </rPr>
      <t>,</t>
    </r>
    <r>
      <rPr>
        <b/>
        <sz val="10"/>
        <rFont val="Arial"/>
        <family val="2"/>
      </rPr>
      <t>rate</t>
    </r>
    <r>
      <rPr>
        <sz val="10"/>
        <rFont val="Arial"/>
        <family val="2"/>
      </rPr>
      <t>,</t>
    </r>
    <r>
      <rPr>
        <b/>
        <sz val="10"/>
        <rFont val="Arial"/>
        <family val="2"/>
      </rPr>
      <t>yld</t>
    </r>
    <r>
      <rPr>
        <sz val="10"/>
        <rFont val="Arial"/>
        <family val="2"/>
      </rPr>
      <t>,</t>
    </r>
    <r>
      <rPr>
        <b/>
        <sz val="10"/>
        <rFont val="Arial"/>
        <family val="2"/>
      </rPr>
      <t>redemption</t>
    </r>
    <r>
      <rPr>
        <sz val="10"/>
        <rFont val="Arial"/>
        <family val="2"/>
      </rPr>
      <t>,</t>
    </r>
    <r>
      <rPr>
        <b/>
        <sz val="10"/>
        <rFont val="Arial"/>
        <family val="2"/>
      </rPr>
      <t>frequency</t>
    </r>
    <r>
      <rPr>
        <sz val="10"/>
        <rFont val="Arial"/>
        <family val="2"/>
      </rPr>
      <t>,basis)</t>
    </r>
  </si>
  <si>
    <t>inputs same as above, except yld = YIELD + 1 b.p.</t>
  </si>
  <si>
    <t xml:space="preserve">1 basis point higher,  PRICE = </t>
  </si>
  <si>
    <t>Price equivalent of a basis point</t>
  </si>
  <si>
    <t>DAY</t>
  </si>
  <si>
    <t>ABC</t>
  </si>
  <si>
    <t>XYZ</t>
  </si>
  <si>
    <t>Mon</t>
  </si>
  <si>
    <t>Tues</t>
  </si>
  <si>
    <t>Weds</t>
  </si>
  <si>
    <t>Thurs</t>
  </si>
  <si>
    <t>Fri</t>
  </si>
  <si>
    <t>log returns</t>
  </si>
  <si>
    <t>mean</t>
  </si>
  <si>
    <t>variance</t>
  </si>
  <si>
    <t>std dev</t>
  </si>
  <si>
    <t>b</t>
  </si>
  <si>
    <t>Annualized = daily value x # trading days (255)</t>
  </si>
  <si>
    <t>annual mean</t>
  </si>
  <si>
    <t>annual var</t>
  </si>
  <si>
    <t>Volatility = annualized std dev of log returns</t>
  </si>
  <si>
    <t xml:space="preserve">             = square root of annualized variance</t>
  </si>
  <si>
    <t>volatility</t>
  </si>
  <si>
    <t>Values in %</t>
  </si>
  <si>
    <t>Covariance (using Excel COVAR function)</t>
  </si>
  <si>
    <t>Correlation (using Excel CORREL function)</t>
  </si>
  <si>
    <t>Covariance (using correlation x std dev(ABC) x std dev(XYZ)</t>
  </si>
  <si>
    <t>Excel COVAR adjusted for degrees of freedom</t>
  </si>
  <si>
    <t xml:space="preserve">   = (N / (N-1)) x COVAR</t>
  </si>
  <si>
    <t>percent returns</t>
  </si>
  <si>
    <t>Note that the answers end up very similar, for daily data.</t>
  </si>
  <si>
    <t>Day</t>
  </si>
  <si>
    <t>SEP</t>
  </si>
  <si>
    <t>DEC</t>
  </si>
  <si>
    <t>PRICES</t>
  </si>
  <si>
    <t>RETURNS</t>
  </si>
  <si>
    <t>Near Future Returns</t>
  </si>
  <si>
    <t>Annualized rate at simple interest = ( 12 / 3 ) x 10%</t>
  </si>
  <si>
    <r>
      <t>Effective annual rate (EAR) = 1.10</t>
    </r>
    <r>
      <rPr>
        <vertAlign val="superscript"/>
        <sz val="10"/>
        <rFont val="Arial"/>
        <family val="2"/>
      </rPr>
      <t>(12/3)</t>
    </r>
    <r>
      <rPr>
        <sz val="10"/>
        <rFont val="Arial"/>
        <family val="2"/>
      </rPr>
      <t xml:space="preserve"> - 1 =</t>
    </r>
  </si>
  <si>
    <t>Principal =</t>
  </si>
  <si>
    <t>Principal + interest</t>
  </si>
  <si>
    <r>
      <t>Continuously compounded = (1 / t ) ln (V</t>
    </r>
    <r>
      <rPr>
        <vertAlign val="subscript"/>
        <sz val="10"/>
        <rFont val="Arial"/>
        <family val="2"/>
      </rPr>
      <t>1</t>
    </r>
    <r>
      <rPr>
        <sz val="10"/>
        <rFont val="Arial"/>
        <family val="2"/>
      </rPr>
      <t xml:space="preserve"> / V</t>
    </r>
    <r>
      <rPr>
        <vertAlign val="subscript"/>
        <sz val="10"/>
        <rFont val="Arial"/>
        <family val="2"/>
      </rPr>
      <t>0</t>
    </r>
    <r>
      <rPr>
        <sz val="10"/>
        <rFont val="Arial"/>
        <family val="2"/>
      </rPr>
      <t>) =</t>
    </r>
  </si>
  <si>
    <t>= ( 1 / 0.5 )*LN( 508.81 / 500 ) =</t>
  </si>
  <si>
    <t>delivery</t>
  </si>
  <si>
    <t>last coupon</t>
  </si>
  <si>
    <t>next coupon</t>
  </si>
  <si>
    <r>
      <t>With continuous compounding for a year, $1 becomes $1 e</t>
    </r>
    <r>
      <rPr>
        <vertAlign val="superscript"/>
        <sz val="10"/>
        <rFont val="Arial"/>
        <family val="2"/>
      </rPr>
      <t>r</t>
    </r>
  </si>
  <si>
    <t>where the r is the APR.  Setting this to 0.05, we have</t>
  </si>
  <si>
    <t>=</t>
  </si>
  <si>
    <r>
      <t>( 1 + R</t>
    </r>
    <r>
      <rPr>
        <vertAlign val="subscript"/>
        <sz val="10"/>
        <rFont val="Arial"/>
        <family val="2"/>
      </rPr>
      <t>EAR</t>
    </r>
    <r>
      <rPr>
        <sz val="10"/>
        <rFont val="Arial"/>
        <family val="2"/>
      </rPr>
      <t xml:space="preserve"> )  =  (1 + R</t>
    </r>
    <r>
      <rPr>
        <vertAlign val="subscript"/>
        <sz val="10"/>
        <rFont val="Arial"/>
        <family val="2"/>
      </rPr>
      <t>HPR</t>
    </r>
    <r>
      <rPr>
        <sz val="10"/>
        <rFont val="Arial"/>
        <family val="2"/>
      </rPr>
      <t>)</t>
    </r>
    <r>
      <rPr>
        <vertAlign val="superscript"/>
        <sz val="10"/>
        <rFont val="Arial"/>
        <family val="2"/>
      </rPr>
      <t>N</t>
    </r>
    <r>
      <rPr>
        <sz val="10"/>
        <rFont val="Arial"/>
        <family val="2"/>
      </rPr>
      <t xml:space="preserve">  =  1.01365</t>
    </r>
    <r>
      <rPr>
        <vertAlign val="superscript"/>
        <sz val="10"/>
        <rFont val="Arial"/>
        <family val="2"/>
      </rPr>
      <t>365/91</t>
    </r>
  </si>
  <si>
    <r>
      <t>R</t>
    </r>
    <r>
      <rPr>
        <vertAlign val="subscript"/>
        <sz val="10"/>
        <rFont val="Arial"/>
        <family val="2"/>
      </rPr>
      <t>EAR</t>
    </r>
    <r>
      <rPr>
        <sz val="10"/>
        <rFont val="Arial"/>
        <family val="2"/>
      </rPr>
      <t xml:space="preserve"> = </t>
    </r>
  </si>
  <si>
    <t>The coupon will be paid on Tuesday, Feb. 18, 2014</t>
  </si>
  <si>
    <r>
      <t>Price change = P</t>
    </r>
    <r>
      <rPr>
        <vertAlign val="subscript"/>
        <sz val="10"/>
        <rFont val="Arial"/>
        <family val="2"/>
      </rPr>
      <t>1</t>
    </r>
    <r>
      <rPr>
        <sz val="10"/>
        <rFont val="Arial"/>
        <family val="2"/>
      </rPr>
      <t xml:space="preserve"> - P</t>
    </r>
    <r>
      <rPr>
        <vertAlign val="subscript"/>
        <sz val="10"/>
        <rFont val="Arial"/>
        <family val="2"/>
      </rPr>
      <t>0</t>
    </r>
    <r>
      <rPr>
        <sz val="10"/>
        <rFont val="Arial"/>
        <family val="2"/>
      </rPr>
      <t xml:space="preserve"> = 1358 - 1360 = -2.</t>
    </r>
  </si>
  <si>
    <r>
      <t>10000 + (P</t>
    </r>
    <r>
      <rPr>
        <vertAlign val="subscript"/>
        <sz val="10"/>
        <rFont val="Arial"/>
        <family val="2"/>
      </rPr>
      <t>1</t>
    </r>
    <r>
      <rPr>
        <sz val="10"/>
        <rFont val="Arial"/>
        <family val="2"/>
      </rPr>
      <t xml:space="preserve"> - 1360) x (-5) x 100 = 1200 x 5</t>
    </r>
  </si>
  <si>
    <r>
      <t>P</t>
    </r>
    <r>
      <rPr>
        <vertAlign val="subscript"/>
        <sz val="10"/>
        <rFont val="Arial"/>
        <family val="2"/>
      </rPr>
      <t>1</t>
    </r>
    <r>
      <rPr>
        <sz val="10"/>
        <rFont val="Arial"/>
        <family val="2"/>
      </rPr>
      <t xml:space="preserve"> = (6000 - 10000) / (-500)  + 1360 = -4000/-500 +1360 = 8 + 1360 </t>
    </r>
  </si>
  <si>
    <t>If the price jumps to 1372, you will get a margin call, because 1372 &gt; 1368.</t>
  </si>
  <si>
    <t>(Sep 5 - Aug 15) =</t>
  </si>
  <si>
    <t>Note that Feb 15 is a Saturday and Monday Feb. 17  is Presidents Day</t>
  </si>
  <si>
    <t>Spring 2019</t>
  </si>
  <si>
    <t>FINC-UB.0043, B40.3335  Futures and Options</t>
  </si>
  <si>
    <r>
      <t>( 1 + R</t>
    </r>
    <r>
      <rPr>
        <vertAlign val="subscript"/>
        <sz val="10"/>
        <color theme="1"/>
        <rFont val="Arial"/>
        <family val="2"/>
      </rPr>
      <t>EAR</t>
    </r>
    <r>
      <rPr>
        <sz val="10"/>
        <color theme="1"/>
        <rFont val="Arial"/>
        <family val="2"/>
      </rPr>
      <t>)   =   e</t>
    </r>
    <r>
      <rPr>
        <vertAlign val="superscript"/>
        <sz val="10"/>
        <color theme="1"/>
        <rFont val="Arial"/>
        <family val="2"/>
      </rPr>
      <t>R</t>
    </r>
    <r>
      <rPr>
        <vertAlign val="superscript"/>
        <sz val="8"/>
        <color theme="1"/>
        <rFont val="Arial"/>
        <family val="2"/>
      </rPr>
      <t>APR</t>
    </r>
    <r>
      <rPr>
        <sz val="10"/>
        <color theme="1"/>
        <rFont val="Arial"/>
        <family val="2"/>
      </rPr>
      <t xml:space="preserve"> - 1   =   e</t>
    </r>
    <r>
      <rPr>
        <vertAlign val="superscript"/>
        <sz val="10"/>
        <color theme="1"/>
        <rFont val="Arial"/>
        <family val="2"/>
      </rPr>
      <t>.05</t>
    </r>
    <r>
      <rPr>
        <sz val="10"/>
        <color theme="1"/>
        <rFont val="Arial"/>
        <family val="2"/>
      </rPr>
      <t xml:space="preserve"> -1 =</t>
    </r>
  </si>
  <si>
    <t>The total amount of cash that will change hands is 1325 x 5 contracts x 100 ounces per contract</t>
  </si>
  <si>
    <r>
      <t>The loss at P</t>
    </r>
    <r>
      <rPr>
        <vertAlign val="subscript"/>
        <sz val="10"/>
        <color theme="1"/>
        <rFont val="Arial"/>
        <family val="2"/>
      </rPr>
      <t>1</t>
    </r>
    <r>
      <rPr>
        <sz val="10"/>
        <color theme="1"/>
        <rFont val="Arial"/>
        <family val="2"/>
      </rPr>
      <t xml:space="preserve"> = 1372 is 12 x (-5) x 100 = -6000.  </t>
    </r>
  </si>
  <si>
    <t>(Sep 5, 2019) - (Aug 15, 2019)</t>
  </si>
  <si>
    <t>accrued coupon per $100 as of Sep 5 = (21 / 187) * (5.375 / 2) =</t>
  </si>
  <si>
    <t>Sep 5 invoice price = 98 14/32 + 0.301805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</si>
</sst>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_(&quot;$&quot;* \(#,##0.00\);_(&quot;$&quot;* &quot;-&quot;??_);_(@_)"/>
    <numFmt numFmtId="164" formatCode="0.000%"/>
    <numFmt numFmtId="165" formatCode="0.00000"/>
    <numFmt numFmtId="166" formatCode="0.000"/>
    <numFmt numFmtId="167" formatCode="0.0000"/>
    <numFmt numFmtId="168" formatCode="_(&quot;$&quot;* #,##0_);_(&quot;$&quot;* \(#,##0\);_(&quot;$&quot;* &quot;-&quot;??_);_(@_)"/>
  </numFmts>
  <fonts count="13" x14ac:knownFonts="1">
    <font>
      <sz val="10"/>
      <name val="Arial"/>
    </font>
    <font>
      <vertAlign val="subscript"/>
      <sz val="10"/>
      <name val="Arial"/>
      <family val="2"/>
    </font>
    <font>
      <vertAlign val="superscript"/>
      <sz val="10"/>
      <name val="Arial"/>
      <family val="2"/>
    </font>
    <font>
      <sz val="10"/>
      <name val="Arial"/>
      <family val="2"/>
    </font>
    <font>
      <b/>
      <sz val="10"/>
      <name val="Arial"/>
      <family val="2"/>
    </font>
    <font>
      <b/>
      <u/>
      <sz val="10"/>
      <name val="Arial"/>
      <family val="2"/>
    </font>
    <font>
      <b/>
      <sz val="10"/>
      <name val="Arial"/>
      <family val="2"/>
    </font>
    <font>
      <sz val="10"/>
      <name val="Arial"/>
      <family val="2"/>
    </font>
    <font>
      <sz val="10"/>
      <color rgb="FFFF0000"/>
      <name val="Arial"/>
      <family val="2"/>
    </font>
    <font>
      <sz val="10"/>
      <color theme="1"/>
      <name val="Arial"/>
      <family val="2"/>
    </font>
    <font>
      <vertAlign val="subscript"/>
      <sz val="10"/>
      <color theme="1"/>
      <name val="Arial"/>
      <family val="2"/>
    </font>
    <font>
      <vertAlign val="superscript"/>
      <sz val="10"/>
      <color theme="1"/>
      <name val="Arial"/>
      <family val="2"/>
    </font>
    <font>
      <vertAlign val="superscript"/>
      <sz val="8"/>
      <color theme="1"/>
      <name val="Arial"/>
      <family val="2"/>
    </font>
  </fonts>
  <fills count="2">
    <fill>
      <patternFill patternType="none"/>
    </fill>
    <fill>
      <patternFill patternType="gray125"/>
    </fill>
  </fills>
  <borders count="1">
    <border>
      <left/>
      <right/>
      <top/>
      <bottom/>
      <diagonal/>
    </border>
  </borders>
  <cellStyleXfs count="2">
    <xf numFmtId="0" fontId="0" fillId="0" borderId="0"/>
    <xf numFmtId="44" fontId="7" fillId="0" borderId="0" applyFont="0" applyFill="0" applyBorder="0" applyAlignment="0" applyProtection="0"/>
  </cellStyleXfs>
  <cellXfs count="24">
    <xf numFmtId="0" fontId="0" fillId="0" borderId="0" xfId="0"/>
    <xf numFmtId="164" fontId="0" fillId="0" borderId="0" xfId="0" applyNumberFormat="1"/>
    <xf numFmtId="165" fontId="0" fillId="0" borderId="0" xfId="0" applyNumberFormat="1"/>
    <xf numFmtId="0" fontId="4" fillId="0" borderId="0" xfId="0" applyFont="1"/>
    <xf numFmtId="0" fontId="5" fillId="0" borderId="0" xfId="0" applyFont="1"/>
    <xf numFmtId="0" fontId="0" fillId="0" borderId="0" xfId="0" quotePrefix="1"/>
    <xf numFmtId="2" fontId="0" fillId="0" borderId="0" xfId="0" applyNumberFormat="1"/>
    <xf numFmtId="10" fontId="0" fillId="0" borderId="0" xfId="0" applyNumberFormat="1"/>
    <xf numFmtId="0" fontId="6" fillId="0" borderId="0" xfId="0" applyFont="1"/>
    <xf numFmtId="165" fontId="4" fillId="0" borderId="0" xfId="0" applyNumberFormat="1" applyFont="1"/>
    <xf numFmtId="167" fontId="0" fillId="0" borderId="0" xfId="0" applyNumberFormat="1"/>
    <xf numFmtId="14" fontId="0" fillId="0" borderId="0" xfId="0" applyNumberFormat="1"/>
    <xf numFmtId="14" fontId="0" fillId="0" borderId="0" xfId="0" quotePrefix="1" applyNumberFormat="1"/>
    <xf numFmtId="165" fontId="3" fillId="0" borderId="0" xfId="0" applyNumberFormat="1" applyFont="1"/>
    <xf numFmtId="0" fontId="3" fillId="0" borderId="0" xfId="0" applyFont="1"/>
    <xf numFmtId="168" fontId="0" fillId="0" borderId="0" xfId="1" applyNumberFormat="1" applyFont="1"/>
    <xf numFmtId="0" fontId="0" fillId="0" borderId="0" xfId="0" quotePrefix="1" applyAlignment="1">
      <alignment horizontal="right"/>
    </xf>
    <xf numFmtId="0" fontId="8" fillId="0" borderId="0" xfId="0" applyFont="1"/>
    <xf numFmtId="165" fontId="8" fillId="0" borderId="0" xfId="0" applyNumberFormat="1" applyFont="1"/>
    <xf numFmtId="0" fontId="8" fillId="0" borderId="0" xfId="0" applyFont="1" applyAlignment="1">
      <alignment horizontal="left" vertical="center" readingOrder="1"/>
    </xf>
    <xf numFmtId="0" fontId="0" fillId="0" borderId="0" xfId="0" applyAlignment="1">
      <alignment horizontal="left"/>
    </xf>
    <xf numFmtId="0" fontId="9" fillId="0" borderId="0" xfId="0" applyFont="1"/>
    <xf numFmtId="165" fontId="9" fillId="0" borderId="0" xfId="0" applyNumberFormat="1" applyFont="1"/>
    <xf numFmtId="166" fontId="9" fillId="0" borderId="0" xfId="0" applyNumberFormat="1" applyFont="1"/>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19050</xdr:colOff>
      <xdr:row>5</xdr:row>
      <xdr:rowOff>76200</xdr:rowOff>
    </xdr:from>
    <xdr:to>
      <xdr:col>8</xdr:col>
      <xdr:colOff>304800</xdr:colOff>
      <xdr:row>12</xdr:row>
      <xdr:rowOff>57150</xdr:rowOff>
    </xdr:to>
    <xdr:sp macro="" textlink="">
      <xdr:nvSpPr>
        <xdr:cNvPr id="1025" name="Text Box 1">
          <a:extLst>
            <a:ext uri="{FF2B5EF4-FFF2-40B4-BE49-F238E27FC236}">
              <a16:creationId xmlns:a16="http://schemas.microsoft.com/office/drawing/2014/main" xmlns="" id="{00000000-0008-0000-0000-000001040000}"/>
            </a:ext>
          </a:extLst>
        </xdr:cNvPr>
        <xdr:cNvSpPr txBox="1">
          <a:spLocks noChangeArrowheads="1"/>
        </xdr:cNvSpPr>
      </xdr:nvSpPr>
      <xdr:spPr bwMode="auto">
        <a:xfrm>
          <a:off x="19050" y="885825"/>
          <a:ext cx="5334000" cy="11144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1.  A dealer buys a classic comic book for $200 and sells it 3 months later for $220.  (Treat a "month" as 1/12 of 1 year).</a:t>
          </a:r>
        </a:p>
        <a:p>
          <a:pPr algn="l" rtl="0">
            <a:defRPr sz="1000"/>
          </a:pPr>
          <a:r>
            <a:rPr lang="en-US" sz="1000" b="0" i="0" u="none" strike="noStrike" baseline="0">
              <a:solidFill>
                <a:srgbClr val="000000"/>
              </a:solidFill>
              <a:latin typeface="Arial"/>
              <a:cs typeface="Arial"/>
            </a:rPr>
            <a:t>a)  What is the holding period return on this investment?  </a:t>
          </a:r>
        </a:p>
        <a:p>
          <a:pPr algn="l" rtl="0">
            <a:defRPr sz="1000"/>
          </a:pPr>
          <a:r>
            <a:rPr lang="en-US" sz="1000" b="0" i="0" u="none" strike="noStrike" baseline="0">
              <a:solidFill>
                <a:srgbClr val="000000"/>
              </a:solidFill>
              <a:latin typeface="Arial"/>
              <a:cs typeface="Arial"/>
            </a:rPr>
            <a:t>b)  What is the annualized rate at simple interest (APR)?  </a:t>
          </a:r>
        </a:p>
        <a:p>
          <a:pPr algn="l" rtl="0">
            <a:defRPr sz="1000"/>
          </a:pPr>
          <a:r>
            <a:rPr lang="en-US" sz="1000" b="0" i="0" u="none" strike="noStrike" baseline="0">
              <a:solidFill>
                <a:srgbClr val="000000"/>
              </a:solidFill>
              <a:latin typeface="Arial"/>
              <a:cs typeface="Arial"/>
            </a:rPr>
            <a:t>c)  What is the effective annual rate taking account of compounding (EAR)?  </a:t>
          </a:r>
        </a:p>
        <a:p>
          <a:pPr algn="l" rtl="0">
            <a:defRPr sz="1000"/>
          </a:pPr>
          <a:r>
            <a:rPr lang="en-US" sz="1000" b="0" i="0" u="none" strike="noStrike" baseline="0">
              <a:solidFill>
                <a:srgbClr val="000000"/>
              </a:solidFill>
              <a:latin typeface="Arial"/>
              <a:cs typeface="Arial"/>
            </a:rPr>
            <a:t>d)  What is the continuously compounded rate of return expressed as an annual rate?</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0</xdr:col>
      <xdr:colOff>590550</xdr:colOff>
      <xdr:row>23</xdr:row>
      <xdr:rowOff>0</xdr:rowOff>
    </xdr:from>
    <xdr:to>
      <xdr:col>4</xdr:col>
      <xdr:colOff>342900</xdr:colOff>
      <xdr:row>31</xdr:row>
      <xdr:rowOff>85725</xdr:rowOff>
    </xdr:to>
    <xdr:sp macro="" textlink="">
      <xdr:nvSpPr>
        <xdr:cNvPr id="1026" name="Text Box 2">
          <a:extLst>
            <a:ext uri="{FF2B5EF4-FFF2-40B4-BE49-F238E27FC236}">
              <a16:creationId xmlns:a16="http://schemas.microsoft.com/office/drawing/2014/main" xmlns="" id="{00000000-0008-0000-0000-000002040000}"/>
            </a:ext>
          </a:extLst>
        </xdr:cNvPr>
        <xdr:cNvSpPr txBox="1">
          <a:spLocks noChangeArrowheads="1"/>
        </xdr:cNvSpPr>
      </xdr:nvSpPr>
      <xdr:spPr bwMode="auto">
        <a:xfrm>
          <a:off x="590550" y="3781425"/>
          <a:ext cx="2190750" cy="13811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We want to find r such that V</a:t>
          </a:r>
          <a:r>
            <a:rPr lang="en-US" sz="1000" b="0" i="0" u="none" strike="noStrike" baseline="-25000">
              <a:solidFill>
                <a:srgbClr val="000000"/>
              </a:solidFill>
              <a:latin typeface="Arial"/>
              <a:cs typeface="Arial"/>
            </a:rPr>
            <a:t>0</a:t>
          </a:r>
          <a:r>
            <a:rPr lang="en-US" sz="1000" b="0" i="0" u="none" strike="noStrike" baseline="0">
              <a:solidFill>
                <a:srgbClr val="000000"/>
              </a:solidFill>
              <a:latin typeface="Arial"/>
              <a:cs typeface="Arial"/>
            </a:rPr>
            <a:t>e</a:t>
          </a:r>
          <a:r>
            <a:rPr lang="en-US" sz="1000" b="0" i="0" u="none" strike="noStrike" baseline="30000">
              <a:solidFill>
                <a:srgbClr val="000000"/>
              </a:solidFill>
              <a:latin typeface="Arial"/>
              <a:cs typeface="Arial"/>
            </a:rPr>
            <a:t>rt</a:t>
          </a:r>
          <a:r>
            <a:rPr lang="en-US" sz="1000" b="0" i="0" u="none" strike="noStrike" baseline="0">
              <a:solidFill>
                <a:srgbClr val="000000"/>
              </a:solidFill>
              <a:latin typeface="Arial"/>
              <a:cs typeface="Arial"/>
            </a:rPr>
            <a:t> = V</a:t>
          </a:r>
          <a:r>
            <a:rPr lang="en-US" sz="1000" b="0" i="0" u="none" strike="noStrike" baseline="-25000">
              <a:solidFill>
                <a:srgbClr val="000000"/>
              </a:solidFill>
              <a:latin typeface="Arial"/>
              <a:cs typeface="Arial"/>
            </a:rPr>
            <a:t>1.</a:t>
          </a:r>
        </a:p>
        <a:p>
          <a:pPr algn="l" rtl="0">
            <a:defRPr sz="1000"/>
          </a:pPr>
          <a:r>
            <a:rPr lang="en-US" sz="1000" b="0" i="0" u="none" strike="noStrike" baseline="0">
              <a:solidFill>
                <a:srgbClr val="000000"/>
              </a:solidFill>
              <a:latin typeface="Arial"/>
              <a:cs typeface="Arial"/>
            </a:rPr>
            <a:t>e</a:t>
          </a:r>
          <a:r>
            <a:rPr lang="en-US" sz="1000" b="0" i="0" u="none" strike="noStrike" baseline="30000">
              <a:solidFill>
                <a:srgbClr val="000000"/>
              </a:solidFill>
              <a:latin typeface="Arial"/>
              <a:cs typeface="Arial"/>
            </a:rPr>
            <a:t>rt</a:t>
          </a:r>
          <a:r>
            <a:rPr lang="en-US" sz="1000" b="0" i="0" u="none" strike="noStrike" baseline="0">
              <a:solidFill>
                <a:srgbClr val="000000"/>
              </a:solidFill>
              <a:latin typeface="Arial"/>
              <a:cs typeface="Arial"/>
            </a:rPr>
            <a:t> = V</a:t>
          </a:r>
          <a:r>
            <a:rPr lang="en-US" sz="1000" b="0" i="0" u="none" strike="noStrike" baseline="-25000">
              <a:solidFill>
                <a:srgbClr val="000000"/>
              </a:solidFill>
              <a:latin typeface="Arial"/>
              <a:cs typeface="Arial"/>
            </a:rPr>
            <a:t>1</a:t>
          </a:r>
          <a:r>
            <a:rPr lang="en-US" sz="1000" b="0" i="0" u="none" strike="noStrike" baseline="0">
              <a:solidFill>
                <a:srgbClr val="000000"/>
              </a:solidFill>
              <a:latin typeface="Arial"/>
              <a:cs typeface="Arial"/>
            </a:rPr>
            <a:t> / V</a:t>
          </a:r>
          <a:r>
            <a:rPr lang="en-US" sz="1000" b="0" i="0" u="none" strike="noStrike" baseline="-25000">
              <a:solidFill>
                <a:srgbClr val="000000"/>
              </a:solidFill>
              <a:latin typeface="Arial"/>
              <a:cs typeface="Arial"/>
            </a:rPr>
            <a:t>0</a:t>
          </a:r>
        </a:p>
        <a:p>
          <a:pPr algn="l" rtl="0">
            <a:defRPr sz="1000"/>
          </a:pPr>
          <a:r>
            <a:rPr lang="en-US" sz="1000" b="0" i="0" u="none" strike="noStrike" baseline="0">
              <a:solidFill>
                <a:srgbClr val="000000"/>
              </a:solidFill>
              <a:latin typeface="Arial"/>
              <a:cs typeface="Arial"/>
            </a:rPr>
            <a:t>ln( e</a:t>
          </a:r>
          <a:r>
            <a:rPr lang="en-US" sz="1000" b="0" i="0" u="none" strike="noStrike" baseline="30000">
              <a:solidFill>
                <a:srgbClr val="000000"/>
              </a:solidFill>
              <a:latin typeface="Arial"/>
              <a:cs typeface="Arial"/>
            </a:rPr>
            <a:t>rt</a:t>
          </a:r>
          <a:r>
            <a:rPr lang="en-US" sz="1000" b="0" i="0" u="none" strike="noStrike" baseline="0">
              <a:solidFill>
                <a:srgbClr val="000000"/>
              </a:solidFill>
              <a:latin typeface="Arial"/>
              <a:cs typeface="Arial"/>
            </a:rPr>
            <a:t> ) = ln(V</a:t>
          </a:r>
          <a:r>
            <a:rPr lang="en-US" sz="1000" b="0" i="0" u="none" strike="noStrike" baseline="-25000">
              <a:solidFill>
                <a:srgbClr val="000000"/>
              </a:solidFill>
              <a:latin typeface="Arial"/>
              <a:cs typeface="Arial"/>
            </a:rPr>
            <a:t>1</a:t>
          </a:r>
          <a:r>
            <a:rPr lang="en-US" sz="1000" b="0" i="0" u="none" strike="noStrike" baseline="0">
              <a:solidFill>
                <a:srgbClr val="000000"/>
              </a:solidFill>
              <a:latin typeface="Arial"/>
              <a:cs typeface="Arial"/>
            </a:rPr>
            <a:t> / V</a:t>
          </a:r>
          <a:r>
            <a:rPr lang="en-US" sz="1000" b="0" i="0" u="none" strike="noStrike" baseline="-25000">
              <a:solidFill>
                <a:srgbClr val="000000"/>
              </a:solidFill>
              <a:latin typeface="Arial"/>
              <a:cs typeface="Arial"/>
            </a:rPr>
            <a:t>0</a:t>
          </a: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rt = ln(V</a:t>
          </a:r>
          <a:r>
            <a:rPr lang="en-US" sz="1000" b="0" i="0" u="none" strike="noStrike" baseline="-25000">
              <a:solidFill>
                <a:srgbClr val="000000"/>
              </a:solidFill>
              <a:latin typeface="Arial"/>
              <a:cs typeface="Arial"/>
            </a:rPr>
            <a:t>1</a:t>
          </a:r>
          <a:r>
            <a:rPr lang="en-US" sz="1000" b="0" i="0" u="none" strike="noStrike" baseline="0">
              <a:solidFill>
                <a:srgbClr val="000000"/>
              </a:solidFill>
              <a:latin typeface="Arial"/>
              <a:cs typeface="Arial"/>
            </a:rPr>
            <a:t> / V</a:t>
          </a:r>
          <a:r>
            <a:rPr lang="en-US" sz="1000" b="0" i="0" u="none" strike="noStrike" baseline="-25000">
              <a:solidFill>
                <a:srgbClr val="000000"/>
              </a:solidFill>
              <a:latin typeface="Arial"/>
              <a:cs typeface="Arial"/>
            </a:rPr>
            <a:t>0</a:t>
          </a: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r = 1/t ( ln(V</a:t>
          </a:r>
          <a:r>
            <a:rPr lang="en-US" sz="1000" b="0" i="0" u="none" strike="noStrike" baseline="-25000">
              <a:solidFill>
                <a:srgbClr val="000000"/>
              </a:solidFill>
              <a:latin typeface="Arial"/>
              <a:cs typeface="Arial"/>
            </a:rPr>
            <a:t>1</a:t>
          </a:r>
          <a:r>
            <a:rPr lang="en-US" sz="1000" b="0" i="0" u="none" strike="noStrike" baseline="0">
              <a:solidFill>
                <a:srgbClr val="000000"/>
              </a:solidFill>
              <a:latin typeface="Arial"/>
              <a:cs typeface="Arial"/>
            </a:rPr>
            <a:t> / V</a:t>
          </a:r>
          <a:r>
            <a:rPr lang="en-US" sz="1000" b="0" i="0" u="none" strike="noStrike" baseline="-25000">
              <a:solidFill>
                <a:srgbClr val="000000"/>
              </a:solidFill>
              <a:latin typeface="Arial"/>
              <a:cs typeface="Arial"/>
            </a:rPr>
            <a:t>0</a:t>
          </a:r>
          <a:r>
            <a:rPr lang="en-US" sz="1000" b="0" i="0" u="none" strike="noStrike" baseline="0">
              <a:solidFill>
                <a:srgbClr val="000000"/>
              </a:solidFill>
              <a:latin typeface="Arial"/>
              <a:cs typeface="Arial"/>
            </a:rPr>
            <a:t> ) )</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r = 4 ( ln (1.1) ) = </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0</xdr:col>
      <xdr:colOff>57150</xdr:colOff>
      <xdr:row>35</xdr:row>
      <xdr:rowOff>76200</xdr:rowOff>
    </xdr:from>
    <xdr:to>
      <xdr:col>8</xdr:col>
      <xdr:colOff>333375</xdr:colOff>
      <xdr:row>42</xdr:row>
      <xdr:rowOff>38100</xdr:rowOff>
    </xdr:to>
    <xdr:sp macro="" textlink="">
      <xdr:nvSpPr>
        <xdr:cNvPr id="1027" name="Text Box 3">
          <a:extLst>
            <a:ext uri="{FF2B5EF4-FFF2-40B4-BE49-F238E27FC236}">
              <a16:creationId xmlns:a16="http://schemas.microsoft.com/office/drawing/2014/main" xmlns="" id="{00000000-0008-0000-0000-000003040000}"/>
            </a:ext>
          </a:extLst>
        </xdr:cNvPr>
        <xdr:cNvSpPr txBox="1">
          <a:spLocks noChangeArrowheads="1"/>
        </xdr:cNvSpPr>
      </xdr:nvSpPr>
      <xdr:spPr bwMode="auto">
        <a:xfrm>
          <a:off x="57150" y="5800725"/>
          <a:ext cx="5324475" cy="10953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2.  A six month zero coupon bond is currently priced at 96 and a 1 year zero coupon bond is at 93. (Treat 6 months as 1/2 of 1 year.)</a:t>
          </a:r>
        </a:p>
        <a:p>
          <a:pPr algn="l" rtl="0">
            <a:defRPr sz="1000"/>
          </a:pPr>
          <a:r>
            <a:rPr lang="en-US" sz="1000" b="0" i="0" u="none" strike="noStrike" baseline="0">
              <a:solidFill>
                <a:srgbClr val="000000"/>
              </a:solidFill>
              <a:latin typeface="Arial"/>
              <a:cs typeface="Arial"/>
            </a:rPr>
            <a:t>a)  What are the promised returns on these two bonds?  Express them as annualized rates, at simple interest (APR) and at compound interest (EAR). </a:t>
          </a:r>
        </a:p>
        <a:p>
          <a:pPr algn="l" rtl="0">
            <a:defRPr sz="1000"/>
          </a:pPr>
          <a:r>
            <a:rPr lang="en-US" sz="1000" b="0" i="0" u="none" strike="noStrike" baseline="0">
              <a:solidFill>
                <a:srgbClr val="000000"/>
              </a:solidFill>
              <a:latin typeface="Arial"/>
              <a:cs typeface="Arial"/>
            </a:rPr>
            <a:t>b)  What is the forward rate for the second six months, that is embodied in these two spot rates? (Express the answer as an annualized rate, using simple interest.)</a:t>
          </a:r>
        </a:p>
      </xdr:txBody>
    </xdr:sp>
    <xdr:clientData/>
  </xdr:twoCellAnchor>
  <xdr:twoCellAnchor>
    <xdr:from>
      <xdr:col>0</xdr:col>
      <xdr:colOff>38100</xdr:colOff>
      <xdr:row>63</xdr:row>
      <xdr:rowOff>114300</xdr:rowOff>
    </xdr:from>
    <xdr:to>
      <xdr:col>8</xdr:col>
      <xdr:colOff>304800</xdr:colOff>
      <xdr:row>71</xdr:row>
      <xdr:rowOff>19050</xdr:rowOff>
    </xdr:to>
    <xdr:sp macro="" textlink="">
      <xdr:nvSpPr>
        <xdr:cNvPr id="1028" name="Text Box 4">
          <a:extLst>
            <a:ext uri="{FF2B5EF4-FFF2-40B4-BE49-F238E27FC236}">
              <a16:creationId xmlns:a16="http://schemas.microsoft.com/office/drawing/2014/main" xmlns="" id="{00000000-0008-0000-0000-000004040000}"/>
            </a:ext>
          </a:extLst>
        </xdr:cNvPr>
        <xdr:cNvSpPr txBox="1">
          <a:spLocks noChangeArrowheads="1"/>
        </xdr:cNvSpPr>
      </xdr:nvSpPr>
      <xdr:spPr bwMode="auto">
        <a:xfrm>
          <a:off x="38100" y="10753725"/>
          <a:ext cx="5314950" cy="12001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3.  A discount bond is currently selling for 94.  It will mature and pay its face value of 100 in 6 months (182 days).</a:t>
          </a:r>
        </a:p>
        <a:p>
          <a:pPr algn="l" rtl="0">
            <a:defRPr sz="1000"/>
          </a:pPr>
          <a:r>
            <a:rPr lang="en-US" sz="1000" b="0" i="0" u="none" strike="noStrike" baseline="0">
              <a:solidFill>
                <a:srgbClr val="000000"/>
              </a:solidFill>
              <a:latin typeface="Arial"/>
              <a:cs typeface="Arial"/>
            </a:rPr>
            <a:t>a)  What is the holding period return?</a:t>
          </a:r>
        </a:p>
        <a:p>
          <a:pPr algn="l" rtl="0">
            <a:defRPr sz="1000"/>
          </a:pPr>
          <a:r>
            <a:rPr lang="en-US" sz="1000" b="0" i="0" u="none" strike="noStrike" baseline="0">
              <a:solidFill>
                <a:srgbClr val="000000"/>
              </a:solidFill>
              <a:latin typeface="Arial"/>
              <a:cs typeface="Arial"/>
            </a:rPr>
            <a:t>b)  What is the annualized interest rate at simple interest?</a:t>
          </a:r>
        </a:p>
        <a:p>
          <a:pPr algn="l" rtl="0">
            <a:defRPr sz="1000"/>
          </a:pPr>
          <a:r>
            <a:rPr lang="en-US" sz="1000" b="0" i="0" u="none" strike="noStrike" baseline="0">
              <a:solidFill>
                <a:srgbClr val="000000"/>
              </a:solidFill>
              <a:latin typeface="Arial"/>
              <a:cs typeface="Arial"/>
            </a:rPr>
            <a:t>c)  What is the continuously compounded annual rate?</a:t>
          </a:r>
        </a:p>
        <a:p>
          <a:pPr algn="l" rtl="0">
            <a:defRPr sz="1000"/>
          </a:pPr>
          <a:r>
            <a:rPr lang="en-US" sz="1000" b="0" i="0" u="none" strike="noStrike" baseline="0">
              <a:solidFill>
                <a:sysClr val="windowText" lastClr="000000"/>
              </a:solidFill>
              <a:latin typeface="Arial"/>
              <a:cs typeface="Arial"/>
            </a:rPr>
            <a:t>d)  Suppose this is a Treasury bill.  T-bill rates are quoted on a "discount" basis.  What T-bill rate is this?</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0</xdr:col>
      <xdr:colOff>28575</xdr:colOff>
      <xdr:row>83</xdr:row>
      <xdr:rowOff>133350</xdr:rowOff>
    </xdr:from>
    <xdr:to>
      <xdr:col>8</xdr:col>
      <xdr:colOff>371475</xdr:colOff>
      <xdr:row>93</xdr:row>
      <xdr:rowOff>104775</xdr:rowOff>
    </xdr:to>
    <xdr:sp macro="" textlink="">
      <xdr:nvSpPr>
        <xdr:cNvPr id="1029" name="Text Box 5">
          <a:extLst>
            <a:ext uri="{FF2B5EF4-FFF2-40B4-BE49-F238E27FC236}">
              <a16:creationId xmlns:a16="http://schemas.microsoft.com/office/drawing/2014/main" xmlns="" id="{00000000-0008-0000-0000-000005040000}"/>
            </a:ext>
          </a:extLst>
        </xdr:cNvPr>
        <xdr:cNvSpPr txBox="1">
          <a:spLocks noChangeArrowheads="1"/>
        </xdr:cNvSpPr>
      </xdr:nvSpPr>
      <xdr:spPr bwMode="auto">
        <a:xfrm>
          <a:off x="28575" y="14163675"/>
          <a:ext cx="5391150" cy="15906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4.  A bank account pays interest at an annual rate expressed as 3.50%  (APR).  They compound monthly.  </a:t>
          </a:r>
        </a:p>
        <a:p>
          <a:pPr algn="l" rtl="0">
            <a:defRPr sz="1000"/>
          </a:pPr>
          <a:r>
            <a:rPr lang="en-US" sz="1000" b="0" i="0" u="none" strike="noStrike" baseline="0">
              <a:solidFill>
                <a:srgbClr val="000000"/>
              </a:solidFill>
              <a:latin typeface="Arial"/>
              <a:cs typeface="Arial"/>
            </a:rPr>
            <a:t>a)  How much money would you actually have at the end of 6 months if you deposited $500?  </a:t>
          </a:r>
        </a:p>
        <a:p>
          <a:pPr algn="l" rtl="0">
            <a:defRPr sz="1000"/>
          </a:pPr>
          <a:r>
            <a:rPr lang="en-US" sz="1000" b="0" i="0" u="none" strike="noStrike" baseline="0">
              <a:solidFill>
                <a:srgbClr val="000000"/>
              </a:solidFill>
              <a:latin typeface="Arial"/>
              <a:cs typeface="Arial"/>
            </a:rPr>
            <a:t>b)  Using continuous compounding with a different APR rate would give the same total amount of dollars in the account after 6 months.  What is the continuous compounding APR that corresponds to this 3.50% APR for monthly compounding?</a:t>
          </a:r>
        </a:p>
        <a:p>
          <a:pPr algn="l" rtl="0">
            <a:defRPr sz="1000"/>
          </a:pPr>
          <a:r>
            <a:rPr lang="en-US" sz="1000" b="0" i="0" u="none" strike="noStrike" baseline="0">
              <a:solidFill>
                <a:sysClr val="windowText" lastClr="000000"/>
              </a:solidFill>
              <a:latin typeface="Arial"/>
              <a:cs typeface="Arial"/>
            </a:rPr>
            <a:t>c)  Starting in 1933 and continuing until 1986, the maximum interest rate a commercial bank was allowed to pay on a savings deposit was set by law at 5%.  But this was the annual percentage rate and there was no limit on how frequently the bank could compound interest.  What was the maximum EAR that a bank could achieve by compounding continuously?</a:t>
          </a:r>
        </a:p>
      </xdr:txBody>
    </xdr:sp>
    <xdr:clientData/>
  </xdr:twoCellAnchor>
  <xdr:twoCellAnchor>
    <xdr:from>
      <xdr:col>0</xdr:col>
      <xdr:colOff>38100</xdr:colOff>
      <xdr:row>111</xdr:row>
      <xdr:rowOff>123825</xdr:rowOff>
    </xdr:from>
    <xdr:to>
      <xdr:col>8</xdr:col>
      <xdr:colOff>342900</xdr:colOff>
      <xdr:row>120</xdr:row>
      <xdr:rowOff>66675</xdr:rowOff>
    </xdr:to>
    <xdr:sp macro="" textlink="">
      <xdr:nvSpPr>
        <xdr:cNvPr id="1030" name="Text Box 6">
          <a:extLst>
            <a:ext uri="{FF2B5EF4-FFF2-40B4-BE49-F238E27FC236}">
              <a16:creationId xmlns:a16="http://schemas.microsoft.com/office/drawing/2014/main" xmlns="" id="{00000000-0008-0000-0000-000006040000}"/>
            </a:ext>
          </a:extLst>
        </xdr:cNvPr>
        <xdr:cNvSpPr txBox="1">
          <a:spLocks noChangeArrowheads="1"/>
        </xdr:cNvSpPr>
      </xdr:nvSpPr>
      <xdr:spPr bwMode="auto">
        <a:xfrm>
          <a:off x="38100" y="19240500"/>
          <a:ext cx="5353050" cy="14001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5.  The December Eurodollar futures price is F = 94.60.  By convention, the Eurodollar (LIBOR) interest rate implied by this futures price is computed as 100 - F.</a:t>
          </a:r>
        </a:p>
        <a:p>
          <a:pPr algn="l" rtl="0">
            <a:defRPr sz="1000"/>
          </a:pPr>
          <a:r>
            <a:rPr lang="en-US" sz="1000" b="0" i="0" u="none" strike="noStrike" baseline="0">
              <a:solidFill>
                <a:srgbClr val="000000"/>
              </a:solidFill>
              <a:latin typeface="Arial"/>
              <a:cs typeface="Arial"/>
            </a:rPr>
            <a:t>a)  Interest rates for Eurodollars are quoted using the day count convention of </a:t>
          </a:r>
        </a:p>
        <a:p>
          <a:pPr algn="l" rtl="0">
            <a:defRPr sz="1000"/>
          </a:pPr>
          <a:r>
            <a:rPr lang="en-US" sz="1000" b="0" i="0" u="none" strike="noStrike" baseline="0">
              <a:solidFill>
                <a:srgbClr val="000000"/>
              </a:solidFill>
              <a:latin typeface="Arial"/>
              <a:cs typeface="Arial"/>
            </a:rPr>
            <a:t>ACTUAL / 360.  How many dollars would you have to repay in principal and interest if you borrowed $1 million at this Eurodollar rate for 91 days?</a:t>
          </a:r>
        </a:p>
        <a:p>
          <a:pPr algn="l" rtl="0">
            <a:defRPr sz="1000"/>
          </a:pPr>
          <a:r>
            <a:rPr lang="en-US" sz="1000" b="0" i="0" u="none" strike="noStrike" baseline="0">
              <a:solidFill>
                <a:srgbClr val="000000"/>
              </a:solidFill>
              <a:latin typeface="Arial"/>
              <a:cs typeface="Arial"/>
            </a:rPr>
            <a:t>b) What is the holding period rate you would be paying on the loan?</a:t>
          </a:r>
        </a:p>
        <a:p>
          <a:pPr algn="l" rtl="0">
            <a:defRPr sz="1000"/>
          </a:pPr>
          <a:r>
            <a:rPr lang="en-US" sz="1000" b="0" i="0" u="none" strike="noStrike" baseline="0">
              <a:solidFill>
                <a:sysClr val="windowText" lastClr="000000"/>
              </a:solidFill>
              <a:latin typeface="Arial"/>
              <a:cs typeface="Arial"/>
            </a:rPr>
            <a:t>c)  What is the EAR on your loan?</a:t>
          </a:r>
        </a:p>
        <a:p>
          <a:pPr algn="l" rtl="0">
            <a:defRPr sz="1000"/>
          </a:pPr>
          <a:r>
            <a:rPr lang="en-US" sz="1000" b="0" i="0" u="none" strike="noStrike" baseline="0">
              <a:solidFill>
                <a:srgbClr val="000000"/>
              </a:solidFill>
              <a:latin typeface="Arial"/>
              <a:cs typeface="Arial"/>
            </a:rPr>
            <a:t>d)  What is the APR on the loan?  As a general principle, will the APR be always higher or always lower than the quoted Eurodollar (LIBOR) interest rate on a given loan?</a:t>
          </a:r>
        </a:p>
      </xdr:txBody>
    </xdr:sp>
    <xdr:clientData/>
  </xdr:twoCellAnchor>
  <xdr:twoCellAnchor>
    <xdr:from>
      <xdr:col>0</xdr:col>
      <xdr:colOff>28575</xdr:colOff>
      <xdr:row>137</xdr:row>
      <xdr:rowOff>9525</xdr:rowOff>
    </xdr:from>
    <xdr:to>
      <xdr:col>8</xdr:col>
      <xdr:colOff>314325</xdr:colOff>
      <xdr:row>151</xdr:row>
      <xdr:rowOff>133350</xdr:rowOff>
    </xdr:to>
    <xdr:sp macro="" textlink="">
      <xdr:nvSpPr>
        <xdr:cNvPr id="1031" name="Text Box 7">
          <a:extLst>
            <a:ext uri="{FF2B5EF4-FFF2-40B4-BE49-F238E27FC236}">
              <a16:creationId xmlns:a16="http://schemas.microsoft.com/office/drawing/2014/main" xmlns="" id="{00000000-0008-0000-0000-000007040000}"/>
            </a:ext>
          </a:extLst>
        </xdr:cNvPr>
        <xdr:cNvSpPr txBox="1">
          <a:spLocks noChangeArrowheads="1"/>
        </xdr:cNvSpPr>
      </xdr:nvSpPr>
      <xdr:spPr bwMode="auto">
        <a:xfrm>
          <a:off x="28575" y="23364825"/>
          <a:ext cx="5334000" cy="23907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6.  A gold futures contract as traded on the NYMEX calls for delivery of 100 ounces of gold.  On September 15, you sell 5 DEC gold futures contracts at a futures price of $1360 per ounce.  The margin requirements per contract are: initial margin $2000, maintenance margin $1200.  Assume your position is marked to market today at $1360</a:t>
          </a:r>
        </a:p>
        <a:p>
          <a:pPr algn="l" rtl="0">
            <a:defRPr sz="1000"/>
          </a:pPr>
          <a:r>
            <a:rPr lang="en-US" sz="1000" b="0" i="0" u="none" strike="noStrike" baseline="0">
              <a:solidFill>
                <a:srgbClr val="000000"/>
              </a:solidFill>
              <a:latin typeface="Arial"/>
              <a:cs typeface="Arial"/>
            </a:rPr>
            <a:t>a)  What is the minimum amount you have to deposit to open the position?</a:t>
          </a:r>
        </a:p>
        <a:p>
          <a:pPr algn="l" rtl="0">
            <a:defRPr sz="1000"/>
          </a:pPr>
          <a:r>
            <a:rPr lang="en-US" sz="1000" b="0" i="0" u="none" strike="noStrike" baseline="0">
              <a:solidFill>
                <a:srgbClr val="000000"/>
              </a:solidFill>
              <a:latin typeface="Arial"/>
              <a:cs typeface="Arial"/>
            </a:rPr>
            <a:t>b)  Suppose tomorrow's settlement price for the DEC contract is $1358.  What would your variation margin cash flow tomorrow be?</a:t>
          </a:r>
        </a:p>
        <a:p>
          <a:pPr algn="l" rtl="0">
            <a:defRPr sz="1000"/>
          </a:pPr>
          <a:r>
            <a:rPr lang="en-US" sz="1000" b="0" i="0" u="none" strike="noStrike" baseline="0">
              <a:solidFill>
                <a:srgbClr val="000000"/>
              </a:solidFill>
              <a:latin typeface="Arial"/>
              <a:cs typeface="Arial"/>
            </a:rPr>
            <a:t>c)  Suppose tomorrow's settlement is different from $1358.  At what futures price would you get a margin call?</a:t>
          </a:r>
        </a:p>
        <a:p>
          <a:pPr algn="l" rtl="0">
            <a:defRPr sz="1000"/>
          </a:pPr>
          <a:r>
            <a:rPr lang="en-US" sz="1000" b="0" i="0" u="none" strike="noStrike" baseline="0">
              <a:solidFill>
                <a:sysClr val="windowText" lastClr="000000"/>
              </a:solidFill>
              <a:latin typeface="Arial"/>
              <a:cs typeface="Arial"/>
            </a:rPr>
            <a:t>d)  Suppose that tomorrow the futures price jumps from 1360 to 1372.  Will you get a margin call?  If so, how much will it be for?</a:t>
          </a:r>
        </a:p>
        <a:p>
          <a:pPr algn="l" rtl="0">
            <a:defRPr sz="1000"/>
          </a:pPr>
          <a:r>
            <a:rPr lang="en-US" sz="1000" b="0" i="0" u="none" strike="noStrike" baseline="0">
              <a:solidFill>
                <a:srgbClr val="000000"/>
              </a:solidFill>
              <a:latin typeface="Arial"/>
              <a:cs typeface="Arial"/>
            </a:rPr>
            <a:t>e)  Suppose you carry this position all the way to expiration, at which point the futures expire at a final settlement price of $1325.  Do you have to make a delivery of gold, or do you accept delivery from someone else?  How much cash will change hands when the gold is delivered?</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19049</xdr:colOff>
      <xdr:row>0</xdr:row>
      <xdr:rowOff>57149</xdr:rowOff>
    </xdr:from>
    <xdr:to>
      <xdr:col>9</xdr:col>
      <xdr:colOff>228600</xdr:colOff>
      <xdr:row>14</xdr:row>
      <xdr:rowOff>47625</xdr:rowOff>
    </xdr:to>
    <xdr:sp macro="" textlink="">
      <xdr:nvSpPr>
        <xdr:cNvPr id="2049" name="Text Box 1">
          <a:extLst>
            <a:ext uri="{FF2B5EF4-FFF2-40B4-BE49-F238E27FC236}">
              <a16:creationId xmlns:a16="http://schemas.microsoft.com/office/drawing/2014/main" xmlns="" id="{00000000-0008-0000-0100-000001080000}"/>
            </a:ext>
          </a:extLst>
        </xdr:cNvPr>
        <xdr:cNvSpPr txBox="1">
          <a:spLocks noChangeArrowheads="1"/>
        </xdr:cNvSpPr>
      </xdr:nvSpPr>
      <xdr:spPr bwMode="auto">
        <a:xfrm>
          <a:off x="19049" y="57149"/>
          <a:ext cx="5857876" cy="2257426"/>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r>
            <a:rPr lang="en-US" sz="1100">
              <a:effectLst/>
              <a:latin typeface="+mn-lt"/>
              <a:ea typeface="+mn-ea"/>
              <a:cs typeface="+mn-cs"/>
            </a:rPr>
            <a:t>7.  Consider the US 5 3/8 of Feb 2031.  This is a US Treasury bond with a 5.375% coupon, maturing on Feb. 15, 2031 and paying half its annual coupon each year on Feb 15 and half on Aug 15 (or the first business day after that, if the date is Saturday or Sunday).  Assume today is the first Wednesday in September </a:t>
          </a:r>
          <a:r>
            <a:rPr lang="en-US" sz="1100">
              <a:solidFill>
                <a:srgbClr val="FF0000"/>
              </a:solidFill>
              <a:effectLst/>
              <a:latin typeface="+mn-lt"/>
              <a:ea typeface="+mn-ea"/>
              <a:cs typeface="+mn-cs"/>
            </a:rPr>
            <a:t>of the current year</a:t>
          </a:r>
          <a:r>
            <a:rPr lang="en-US" sz="1100">
              <a:effectLst/>
              <a:latin typeface="+mn-lt"/>
              <a:ea typeface="+mn-ea"/>
              <a:cs typeface="+mn-cs"/>
            </a:rPr>
            <a:t> and right now the bond is quoted in the market at a price of 98-14 (i.e., 98 and  14 / 32).</a:t>
          </a:r>
        </a:p>
        <a:p>
          <a:r>
            <a:rPr lang="en-US" sz="1100">
              <a:effectLst/>
              <a:latin typeface="+mn-lt"/>
              <a:ea typeface="+mn-ea"/>
              <a:cs typeface="+mn-cs"/>
            </a:rPr>
            <a:t> </a:t>
          </a:r>
        </a:p>
        <a:p>
          <a:r>
            <a:rPr lang="en-US" sz="1100">
              <a:effectLst/>
              <a:latin typeface="+mn-lt"/>
              <a:ea typeface="+mn-ea"/>
              <a:cs typeface="+mn-cs"/>
            </a:rPr>
            <a:t>a)  If you buy this bond at the quoted price for delivery tomorrow, what will the invoice price be per 100 face value (that is, the price plus accrued interest)?</a:t>
          </a:r>
        </a:p>
        <a:p>
          <a:r>
            <a:rPr lang="en-US" sz="1100">
              <a:effectLst/>
              <a:latin typeface="+mn-lt"/>
              <a:ea typeface="+mn-ea"/>
              <a:cs typeface="+mn-cs"/>
            </a:rPr>
            <a:t>b)  Use the built-in Excel spreadsheet function YIELD to calculate the yield to maturity on the bond at this price.</a:t>
          </a:r>
        </a:p>
        <a:p>
          <a:r>
            <a:rPr lang="en-US" sz="1100">
              <a:effectLst/>
              <a:latin typeface="+mn-lt"/>
              <a:ea typeface="+mn-ea"/>
              <a:cs typeface="+mn-cs"/>
            </a:rPr>
            <a:t>c)  Suppose the yield to maturity were 1 basis point higher.  How much different would the price be?  (Use the built-in Excel function PRICE to do this.)  This difference is called the "price equivalent of a basis point" or the "DV01".</a:t>
          </a:r>
          <a:endParaRPr lang="en-US" sz="1000" b="0" i="0" u="none" strike="noStrike" baseline="0">
            <a:solidFill>
              <a:srgbClr val="000000"/>
            </a:solidFill>
            <a:latin typeface="Arial"/>
            <a:cs typeface="Arial"/>
          </a:endParaRPr>
        </a:p>
      </xdr:txBody>
    </xdr:sp>
    <xdr:clientData/>
  </xdr:twoCellAnchor>
  <xdr:twoCellAnchor>
    <xdr:from>
      <xdr:col>0</xdr:col>
      <xdr:colOff>28575</xdr:colOff>
      <xdr:row>49</xdr:row>
      <xdr:rowOff>152400</xdr:rowOff>
    </xdr:from>
    <xdr:to>
      <xdr:col>8</xdr:col>
      <xdr:colOff>495300</xdr:colOff>
      <xdr:row>57</xdr:row>
      <xdr:rowOff>133350</xdr:rowOff>
    </xdr:to>
    <xdr:sp macro="" textlink="">
      <xdr:nvSpPr>
        <xdr:cNvPr id="2050" name="Text Box 2">
          <a:extLst>
            <a:ext uri="{FF2B5EF4-FFF2-40B4-BE49-F238E27FC236}">
              <a16:creationId xmlns:a16="http://schemas.microsoft.com/office/drawing/2014/main" xmlns="" id="{00000000-0008-0000-0100-000002080000}"/>
            </a:ext>
          </a:extLst>
        </xdr:cNvPr>
        <xdr:cNvSpPr txBox="1">
          <a:spLocks noChangeArrowheads="1"/>
        </xdr:cNvSpPr>
      </xdr:nvSpPr>
      <xdr:spPr bwMode="auto">
        <a:xfrm>
          <a:off x="28575" y="7762875"/>
          <a:ext cx="5505450" cy="12763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8.  The closing prices for stocks ABC and XYZ last week were as shown below:</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  Calculate the mean logarithmic returns for each stock, the variances, and standard deviations.  (Note: The logarithmic, or continuously compounded return, is defined as R</a:t>
          </a:r>
          <a:r>
            <a:rPr lang="en-US" sz="1000" b="0" i="0" u="none" strike="noStrike" baseline="-25000">
              <a:solidFill>
                <a:srgbClr val="000000"/>
              </a:solidFill>
              <a:latin typeface="Arial"/>
              <a:cs typeface="Arial"/>
            </a:rPr>
            <a:t>t</a:t>
          </a:r>
          <a:r>
            <a:rPr lang="en-US" sz="1000" b="0" i="0" u="none" strike="noStrike" baseline="0">
              <a:solidFill>
                <a:srgbClr val="000000"/>
              </a:solidFill>
              <a:latin typeface="Arial"/>
              <a:cs typeface="Arial"/>
            </a:rPr>
            <a:t> = ln(S</a:t>
          </a:r>
          <a:r>
            <a:rPr lang="en-US" sz="1000" b="0" i="0" u="none" strike="noStrike" baseline="-25000">
              <a:solidFill>
                <a:srgbClr val="000000"/>
              </a:solidFill>
              <a:latin typeface="Arial"/>
              <a:cs typeface="Arial"/>
            </a:rPr>
            <a:t>t</a:t>
          </a:r>
          <a:r>
            <a:rPr lang="en-US" sz="1000" b="0" i="0" u="none" strike="noStrike" baseline="0">
              <a:solidFill>
                <a:srgbClr val="000000"/>
              </a:solidFill>
              <a:latin typeface="Arial"/>
              <a:cs typeface="Arial"/>
            </a:rPr>
            <a:t> / S</a:t>
          </a:r>
          <a:r>
            <a:rPr lang="en-US" sz="1000" b="0" i="0" u="none" strike="noStrike" baseline="-25000">
              <a:solidFill>
                <a:srgbClr val="000000"/>
              </a:solidFill>
              <a:latin typeface="Arial"/>
              <a:cs typeface="Arial"/>
            </a:rPr>
            <a:t>t-1</a:t>
          </a: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b)  Annualize the means and variances of the log returns (assume 255 trading days per year).  </a:t>
          </a:r>
        </a:p>
        <a:p>
          <a:pPr algn="l" rtl="0">
            <a:defRPr sz="1000"/>
          </a:pPr>
          <a:r>
            <a:rPr lang="en-US" sz="1000" b="0" i="0" u="none" strike="noStrike" baseline="0">
              <a:solidFill>
                <a:srgbClr val="000000"/>
              </a:solidFill>
              <a:latin typeface="Arial"/>
              <a:cs typeface="Arial"/>
            </a:rPr>
            <a:t>c)  Compute the volatilities.  (Volatility is the annualized standard deviation of log returns.)</a:t>
          </a:r>
        </a:p>
        <a:p>
          <a:pPr algn="l" rtl="0">
            <a:defRPr sz="1000"/>
          </a:pPr>
          <a:r>
            <a:rPr lang="en-US" sz="1000" b="0" i="0" u="none" strike="noStrike" baseline="0">
              <a:solidFill>
                <a:srgbClr val="000000"/>
              </a:solidFill>
              <a:latin typeface="Arial"/>
              <a:cs typeface="Arial"/>
            </a:rPr>
            <a:t>d)  What is the covariance and the correlation coefficient between ABC's and XYZ's returns?</a:t>
          </a:r>
        </a:p>
      </xdr:txBody>
    </xdr:sp>
    <xdr:clientData/>
  </xdr:twoCellAnchor>
  <xdr:twoCellAnchor>
    <xdr:from>
      <xdr:col>0</xdr:col>
      <xdr:colOff>114300</xdr:colOff>
      <xdr:row>98</xdr:row>
      <xdr:rowOff>152400</xdr:rowOff>
    </xdr:from>
    <xdr:to>
      <xdr:col>7</xdr:col>
      <xdr:colOff>323850</xdr:colOff>
      <xdr:row>103</xdr:row>
      <xdr:rowOff>47625</xdr:rowOff>
    </xdr:to>
    <xdr:sp macro="" textlink="">
      <xdr:nvSpPr>
        <xdr:cNvPr id="2051" name="Text Box 3">
          <a:extLst>
            <a:ext uri="{FF2B5EF4-FFF2-40B4-BE49-F238E27FC236}">
              <a16:creationId xmlns:a16="http://schemas.microsoft.com/office/drawing/2014/main" xmlns="" id="{00000000-0008-0000-0100-000003080000}"/>
            </a:ext>
          </a:extLst>
        </xdr:cNvPr>
        <xdr:cNvSpPr txBox="1">
          <a:spLocks noChangeArrowheads="1"/>
        </xdr:cNvSpPr>
      </xdr:nvSpPr>
      <xdr:spPr bwMode="auto">
        <a:xfrm>
          <a:off x="114300" y="15697200"/>
          <a:ext cx="4638675" cy="7048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9.  Do problem 8 again, but use simple returns instead of log returns.  (Note: The simple return is calculated as  Rt = (St / St-1) - 1.  For "volatility" in part c), just calculate the standard deviation of the annualized return.  How similar or different are the two ways of doing the calculations?</a:t>
          </a:r>
        </a:p>
      </xdr:txBody>
    </xdr:sp>
    <xdr:clientData/>
  </xdr:twoCellAnchor>
  <xdr:twoCellAnchor>
    <xdr:from>
      <xdr:col>0</xdr:col>
      <xdr:colOff>57150</xdr:colOff>
      <xdr:row>147</xdr:row>
      <xdr:rowOff>104774</xdr:rowOff>
    </xdr:from>
    <xdr:to>
      <xdr:col>8</xdr:col>
      <xdr:colOff>371475</xdr:colOff>
      <xdr:row>163</xdr:row>
      <xdr:rowOff>85725</xdr:rowOff>
    </xdr:to>
    <xdr:sp macro="" textlink="">
      <xdr:nvSpPr>
        <xdr:cNvPr id="2052" name="Text Box 4">
          <a:extLst>
            <a:ext uri="{FF2B5EF4-FFF2-40B4-BE49-F238E27FC236}">
              <a16:creationId xmlns:a16="http://schemas.microsoft.com/office/drawing/2014/main" xmlns="" id="{00000000-0008-0000-0100-000004080000}"/>
            </a:ext>
          </a:extLst>
        </xdr:cNvPr>
        <xdr:cNvSpPr txBox="1">
          <a:spLocks noChangeArrowheads="1"/>
        </xdr:cNvSpPr>
      </xdr:nvSpPr>
      <xdr:spPr bwMode="auto">
        <a:xfrm>
          <a:off x="57150" y="23907749"/>
          <a:ext cx="5353050" cy="2571751"/>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r>
            <a:rPr lang="en-US" sz="1000" b="0" i="0" u="none" strike="noStrike" baseline="0">
              <a:solidFill>
                <a:srgbClr val="000000"/>
              </a:solidFill>
              <a:latin typeface="Arial"/>
              <a:cs typeface="Arial"/>
            </a:rPr>
            <a:t>10.  </a:t>
          </a:r>
          <a:r>
            <a:rPr lang="en-US" sz="1100" b="0" i="0" u="none" strike="noStrike" baseline="0">
              <a:solidFill>
                <a:sysClr val="windowText" lastClr="000000"/>
              </a:solidFill>
              <a:latin typeface="+mn-lt"/>
              <a:ea typeface="+mn-ea"/>
              <a:cs typeface="+mn-cs"/>
            </a:rPr>
            <a:t>F</a:t>
          </a:r>
          <a:r>
            <a:rPr lang="en-US" sz="1100">
              <a:latin typeface="+mn-lt"/>
              <a:ea typeface="+mn-ea"/>
              <a:cs typeface="+mn-cs"/>
            </a:rPr>
            <a:t>utures mature every few months, so in estimating optimal hedge ratios, it is common to create a historical series of returns on the "nearby" contract (i.e., the one closest to expiration) by stringing together past returns drawn from a sequence of futures contracts.  This must be done carefully to avoid having a spurious jump in the price (and therefore, a weird return) on the day when you roll over to the next contract.  You must </a:t>
          </a:r>
          <a:r>
            <a:rPr lang="en-US" sz="1100" u="sng">
              <a:latin typeface="+mn-lt"/>
              <a:ea typeface="+mn-ea"/>
              <a:cs typeface="+mn-cs"/>
            </a:rPr>
            <a:t>first</a:t>
          </a:r>
          <a:r>
            <a:rPr lang="en-US" sz="1100">
              <a:latin typeface="+mn-lt"/>
              <a:ea typeface="+mn-ea"/>
              <a:cs typeface="+mn-cs"/>
            </a:rPr>
            <a:t> compute the returns for each contract month and </a:t>
          </a:r>
          <a:r>
            <a:rPr lang="en-US" sz="1100" u="sng">
              <a:latin typeface="+mn-lt"/>
              <a:ea typeface="+mn-ea"/>
              <a:cs typeface="+mn-cs"/>
            </a:rPr>
            <a:t>then</a:t>
          </a:r>
          <a:r>
            <a:rPr lang="en-US" sz="1100">
              <a:latin typeface="+mn-lt"/>
              <a:ea typeface="+mn-ea"/>
              <a:cs typeface="+mn-cs"/>
            </a:rPr>
            <a:t> connect the returns into a single returns series.  </a:t>
          </a:r>
        </a:p>
        <a:p>
          <a:r>
            <a:rPr lang="en-US" sz="1100">
              <a:latin typeface="+mn-lt"/>
              <a:ea typeface="+mn-ea"/>
              <a:cs typeface="+mn-cs"/>
            </a:rPr>
            <a:t> </a:t>
          </a:r>
        </a:p>
        <a:p>
          <a:r>
            <a:rPr lang="en-US" sz="1100">
              <a:latin typeface="+mn-lt"/>
              <a:ea typeface="+mn-ea"/>
              <a:cs typeface="+mn-cs"/>
            </a:rPr>
            <a:t>Suppose these are the prices for the Sep and Dec futures contracts in the week when you want to roll over from the Sep to the Dec future.  Rollover day is Thursday, meaning that you use the returns from the SEP contract  through Weds, and from the DEC contract for Thursday and Friday.</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Construct one returns series for this futures contract for the week, with a rollover from the Sep to the Dec contract on Thursday.  (Note: for the "return" on a future, just use the percentage price change.)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L177"/>
  <sheetViews>
    <sheetView tabSelected="1" zoomScaleNormal="100" workbookViewId="0"/>
  </sheetViews>
  <sheetFormatPr defaultRowHeight="12.75" x14ac:dyDescent="0.2"/>
  <cols>
    <col min="7" max="7" width="14" bestFit="1" customWidth="1"/>
    <col min="8" max="8" width="11.7109375" customWidth="1"/>
  </cols>
  <sheetData>
    <row r="1" spans="1:5" x14ac:dyDescent="0.2">
      <c r="A1" t="s">
        <v>147</v>
      </c>
    </row>
    <row r="2" spans="1:5" x14ac:dyDescent="0.2">
      <c r="A2" s="14" t="s">
        <v>146</v>
      </c>
    </row>
    <row r="3" spans="1:5" x14ac:dyDescent="0.2">
      <c r="A3" t="s">
        <v>0</v>
      </c>
      <c r="E3" t="s">
        <v>1</v>
      </c>
    </row>
    <row r="15" spans="1:5" x14ac:dyDescent="0.2">
      <c r="A15" t="s">
        <v>6</v>
      </c>
      <c r="B15">
        <v>200</v>
      </c>
    </row>
    <row r="16" spans="1:5" x14ac:dyDescent="0.2">
      <c r="A16" t="s">
        <v>7</v>
      </c>
      <c r="B16">
        <v>220</v>
      </c>
    </row>
    <row r="17" spans="1:8" x14ac:dyDescent="0.2">
      <c r="G17" s="4" t="s">
        <v>3</v>
      </c>
      <c r="H17" s="4" t="s">
        <v>4</v>
      </c>
    </row>
    <row r="18" spans="1:8" ht="15.75" x14ac:dyDescent="0.3">
      <c r="A18" t="s">
        <v>2</v>
      </c>
      <c r="B18" t="s">
        <v>10</v>
      </c>
      <c r="G18" s="2">
        <f>B16/B15-1</f>
        <v>0.10000000000000009</v>
      </c>
      <c r="H18" s="1">
        <f>G18</f>
        <v>0.10000000000000009</v>
      </c>
    </row>
    <row r="20" spans="1:8" x14ac:dyDescent="0.2">
      <c r="A20" t="s">
        <v>5</v>
      </c>
      <c r="B20" t="s">
        <v>125</v>
      </c>
      <c r="G20" s="2">
        <f>12/3*G18</f>
        <v>0.40000000000000036</v>
      </c>
      <c r="H20" s="1">
        <f>G20</f>
        <v>0.40000000000000036</v>
      </c>
    </row>
    <row r="22" spans="1:8" ht="14.25" x14ac:dyDescent="0.2">
      <c r="A22" t="s">
        <v>8</v>
      </c>
      <c r="B22" t="s">
        <v>126</v>
      </c>
      <c r="G22" s="2">
        <f>(1+G18)^(12/3)-1</f>
        <v>0.4641000000000004</v>
      </c>
      <c r="H22" s="1">
        <f>G22</f>
        <v>0.4641000000000004</v>
      </c>
    </row>
    <row r="24" spans="1:8" x14ac:dyDescent="0.2">
      <c r="A24" t="s">
        <v>9</v>
      </c>
    </row>
    <row r="31" spans="1:8" x14ac:dyDescent="0.2">
      <c r="G31" s="2">
        <f>(12/3)*LN(1+G18)</f>
        <v>0.38124071921729974</v>
      </c>
      <c r="H31" s="1">
        <f>G31</f>
        <v>0.38124071921729974</v>
      </c>
    </row>
    <row r="44" spans="1:9" ht="15.75" x14ac:dyDescent="0.3">
      <c r="A44" t="s">
        <v>11</v>
      </c>
      <c r="C44" t="s">
        <v>12</v>
      </c>
      <c r="E44" t="s">
        <v>13</v>
      </c>
      <c r="G44" t="s">
        <v>16</v>
      </c>
      <c r="H44">
        <f>100/96-1</f>
        <v>4.1666666666666741E-2</v>
      </c>
      <c r="I44" s="1">
        <f>H44</f>
        <v>4.1666666666666741E-2</v>
      </c>
    </row>
    <row r="46" spans="1:9" ht="15.75" x14ac:dyDescent="0.3">
      <c r="A46" t="s">
        <v>14</v>
      </c>
      <c r="C46" t="s">
        <v>12</v>
      </c>
      <c r="E46" t="s">
        <v>15</v>
      </c>
      <c r="G46" t="s">
        <v>16</v>
      </c>
      <c r="H46">
        <f>100/93-1</f>
        <v>7.5268817204301008E-2</v>
      </c>
      <c r="I46" s="1">
        <f>H46</f>
        <v>7.5268817204301008E-2</v>
      </c>
    </row>
    <row r="48" spans="1:9" x14ac:dyDescent="0.2">
      <c r="A48" t="s">
        <v>17</v>
      </c>
      <c r="B48" t="s">
        <v>18</v>
      </c>
      <c r="G48" s="4" t="s">
        <v>3</v>
      </c>
      <c r="H48" s="4" t="s">
        <v>4</v>
      </c>
    </row>
    <row r="49" spans="1:8" ht="15.75" x14ac:dyDescent="0.3">
      <c r="C49" t="s">
        <v>19</v>
      </c>
      <c r="G49" s="2">
        <f>2*H44</f>
        <v>8.3333333333333481E-2</v>
      </c>
      <c r="H49" s="1">
        <f>G49</f>
        <v>8.3333333333333481E-2</v>
      </c>
    </row>
    <row r="50" spans="1:8" ht="15.75" x14ac:dyDescent="0.3">
      <c r="C50" t="s">
        <v>20</v>
      </c>
      <c r="G50" s="2">
        <f>H46</f>
        <v>7.5268817204301008E-2</v>
      </c>
      <c r="H50" s="1">
        <f>G50</f>
        <v>7.5268817204301008E-2</v>
      </c>
    </row>
    <row r="52" spans="1:8" x14ac:dyDescent="0.2">
      <c r="B52" t="s">
        <v>21</v>
      </c>
    </row>
    <row r="53" spans="1:8" ht="15.75" x14ac:dyDescent="0.3">
      <c r="C53" t="s">
        <v>22</v>
      </c>
      <c r="G53" s="2">
        <f>(1+H44)^2-1</f>
        <v>8.5069444444444642E-2</v>
      </c>
      <c r="H53" s="1">
        <f>G53</f>
        <v>8.5069444444444642E-2</v>
      </c>
    </row>
    <row r="54" spans="1:8" ht="15.75" x14ac:dyDescent="0.3">
      <c r="C54" t="s">
        <v>23</v>
      </c>
      <c r="G54" s="2">
        <f>H46</f>
        <v>7.5268817204301008E-2</v>
      </c>
      <c r="H54" s="1">
        <f>G54</f>
        <v>7.5268817204301008E-2</v>
      </c>
    </row>
    <row r="56" spans="1:8" x14ac:dyDescent="0.2">
      <c r="A56" t="s">
        <v>24</v>
      </c>
      <c r="B56" t="s">
        <v>26</v>
      </c>
    </row>
    <row r="57" spans="1:8" ht="15.75" x14ac:dyDescent="0.3">
      <c r="B57" s="5" t="s">
        <v>25</v>
      </c>
      <c r="G57" s="2">
        <f>(1+H46)/(1+H44)-1</f>
        <v>3.2258064516129004E-2</v>
      </c>
      <c r="H57" s="1">
        <f>G57</f>
        <v>3.2258064516129004E-2</v>
      </c>
    </row>
    <row r="59" spans="1:8" ht="15.75" x14ac:dyDescent="0.3">
      <c r="B59" t="s">
        <v>27</v>
      </c>
    </row>
    <row r="60" spans="1:8" ht="15.75" x14ac:dyDescent="0.3">
      <c r="D60" t="s">
        <v>28</v>
      </c>
      <c r="G60" s="2">
        <f>2*G57</f>
        <v>6.4516129032258007E-2</v>
      </c>
      <c r="H60" s="1">
        <f>G60</f>
        <v>6.4516129032258007E-2</v>
      </c>
    </row>
    <row r="61" spans="1:8" ht="15.75" x14ac:dyDescent="0.3">
      <c r="D61" t="s">
        <v>29</v>
      </c>
      <c r="G61" s="2">
        <f>(1+G57)^2-1</f>
        <v>6.5556711758584685E-2</v>
      </c>
      <c r="H61" s="1">
        <f>G61</f>
        <v>6.5556711758584685E-2</v>
      </c>
    </row>
    <row r="73" spans="1:8" ht="15.75" x14ac:dyDescent="0.3">
      <c r="A73" t="s">
        <v>30</v>
      </c>
      <c r="D73" t="s">
        <v>12</v>
      </c>
      <c r="F73" t="s">
        <v>31</v>
      </c>
    </row>
    <row r="75" spans="1:8" x14ac:dyDescent="0.2">
      <c r="G75" s="4" t="s">
        <v>3</v>
      </c>
      <c r="H75" s="4" t="s">
        <v>4</v>
      </c>
    </row>
    <row r="76" spans="1:8" ht="15.75" x14ac:dyDescent="0.3">
      <c r="A76" t="s">
        <v>32</v>
      </c>
      <c r="B76" t="s">
        <v>33</v>
      </c>
      <c r="G76" s="2">
        <f>100/94-1</f>
        <v>6.3829787234042534E-2</v>
      </c>
      <c r="H76" s="1">
        <f>G76</f>
        <v>6.3829787234042534E-2</v>
      </c>
    </row>
    <row r="78" spans="1:8" ht="15.75" x14ac:dyDescent="0.3">
      <c r="A78" t="s">
        <v>24</v>
      </c>
      <c r="B78" t="s">
        <v>34</v>
      </c>
      <c r="G78" s="2">
        <f>(365/182)*G76</f>
        <v>0.12801028758475563</v>
      </c>
      <c r="H78" s="1">
        <f>G78</f>
        <v>0.12801028758475563</v>
      </c>
    </row>
    <row r="80" spans="1:8" ht="15.75" x14ac:dyDescent="0.3">
      <c r="A80" t="s">
        <v>35</v>
      </c>
      <c r="B80" t="s">
        <v>36</v>
      </c>
      <c r="G80" s="2">
        <f>(365/182)*LN(1+G76)</f>
        <v>0.12409078218187868</v>
      </c>
      <c r="H80" s="1">
        <f>G80</f>
        <v>0.12409078218187868</v>
      </c>
    </row>
    <row r="82" spans="1:10" x14ac:dyDescent="0.2">
      <c r="A82" t="s">
        <v>37</v>
      </c>
      <c r="B82" t="s">
        <v>40</v>
      </c>
    </row>
    <row r="83" spans="1:10" x14ac:dyDescent="0.2">
      <c r="E83" s="5" t="s">
        <v>38</v>
      </c>
      <c r="H83" s="23">
        <f>(360/182)*(100-94)</f>
        <v>11.868131868131869</v>
      </c>
      <c r="I83" t="s">
        <v>39</v>
      </c>
      <c r="J83" s="17"/>
    </row>
    <row r="96" spans="1:10" x14ac:dyDescent="0.2">
      <c r="A96" t="s">
        <v>41</v>
      </c>
      <c r="B96" t="s">
        <v>42</v>
      </c>
    </row>
    <row r="97" spans="1:8" x14ac:dyDescent="0.2">
      <c r="B97" t="s">
        <v>43</v>
      </c>
    </row>
    <row r="99" spans="1:8" x14ac:dyDescent="0.2">
      <c r="G99" s="4" t="s">
        <v>3</v>
      </c>
      <c r="H99" s="4" t="s">
        <v>4</v>
      </c>
    </row>
    <row r="100" spans="1:8" ht="15.75" x14ac:dyDescent="0.3">
      <c r="B100" t="s">
        <v>44</v>
      </c>
      <c r="G100" s="6">
        <f>500*(1+0.035/12)^6</f>
        <v>508.81405074594056</v>
      </c>
    </row>
    <row r="102" spans="1:8" ht="15.75" x14ac:dyDescent="0.3">
      <c r="A102" t="s">
        <v>24</v>
      </c>
      <c r="B102" t="s">
        <v>129</v>
      </c>
    </row>
    <row r="103" spans="1:8" x14ac:dyDescent="0.2">
      <c r="C103" s="5" t="s">
        <v>130</v>
      </c>
      <c r="G103" s="2">
        <f>(1/0.5)*LN(G100/500)</f>
        <v>3.4949057364419341E-2</v>
      </c>
      <c r="H103" s="1">
        <f>G103</f>
        <v>3.4949057364419341E-2</v>
      </c>
    </row>
    <row r="105" spans="1:8" ht="14.25" x14ac:dyDescent="0.2">
      <c r="A105" t="s">
        <v>35</v>
      </c>
      <c r="B105" s="14" t="s">
        <v>134</v>
      </c>
    </row>
    <row r="106" spans="1:8" x14ac:dyDescent="0.2">
      <c r="B106" t="s">
        <v>135</v>
      </c>
    </row>
    <row r="108" spans="1:8" ht="15.75" x14ac:dyDescent="0.3">
      <c r="B108" s="21" t="s">
        <v>148</v>
      </c>
      <c r="C108" s="17"/>
      <c r="D108" s="17"/>
      <c r="E108" s="17"/>
      <c r="G108" s="2">
        <f>EXP(0.05)-1</f>
        <v>5.1271096376024117E-2</v>
      </c>
      <c r="H108" s="1">
        <v>5.1270000000000003E-2</v>
      </c>
    </row>
    <row r="109" spans="1:8" x14ac:dyDescent="0.2">
      <c r="E109" s="19"/>
    </row>
    <row r="110" spans="1:8" x14ac:dyDescent="0.2">
      <c r="G110" s="17"/>
    </row>
    <row r="122" spans="1:7" x14ac:dyDescent="0.2">
      <c r="A122" t="s">
        <v>47</v>
      </c>
      <c r="E122" s="7">
        <v>5.3999999999999999E-2</v>
      </c>
    </row>
    <row r="124" spans="1:7" x14ac:dyDescent="0.2">
      <c r="A124" t="s">
        <v>17</v>
      </c>
      <c r="B124" t="s">
        <v>45</v>
      </c>
    </row>
    <row r="125" spans="1:7" x14ac:dyDescent="0.2">
      <c r="B125" t="s">
        <v>46</v>
      </c>
      <c r="G125" s="15">
        <f>91/360*0.054*1000000</f>
        <v>13649.999999999998</v>
      </c>
    </row>
    <row r="126" spans="1:7" x14ac:dyDescent="0.2">
      <c r="B126" t="s">
        <v>127</v>
      </c>
      <c r="G126" s="15">
        <v>1000000</v>
      </c>
    </row>
    <row r="127" spans="1:7" x14ac:dyDescent="0.2">
      <c r="B127" t="s">
        <v>128</v>
      </c>
      <c r="G127" s="15">
        <f>G126+G125</f>
        <v>1013650</v>
      </c>
    </row>
    <row r="129" spans="1:8" ht="15.75" x14ac:dyDescent="0.3">
      <c r="A129" t="s">
        <v>24</v>
      </c>
      <c r="B129" t="s">
        <v>48</v>
      </c>
    </row>
    <row r="130" spans="1:8" ht="15.75" x14ac:dyDescent="0.3">
      <c r="C130" t="s">
        <v>49</v>
      </c>
      <c r="G130">
        <f>G127/G126-1</f>
        <v>1.364999999999994E-2</v>
      </c>
      <c r="H130" s="1">
        <f>G130</f>
        <v>1.364999999999994E-2</v>
      </c>
    </row>
    <row r="132" spans="1:8" ht="15.75" x14ac:dyDescent="0.3">
      <c r="A132" t="s">
        <v>35</v>
      </c>
      <c r="B132" s="14" t="s">
        <v>137</v>
      </c>
    </row>
    <row r="134" spans="1:8" ht="15.75" x14ac:dyDescent="0.3">
      <c r="C134" s="16" t="s">
        <v>136</v>
      </c>
      <c r="D134" s="22">
        <f>1.01365^(365/91)</f>
        <v>1.0558854427974267</v>
      </c>
      <c r="F134" s="14" t="s">
        <v>138</v>
      </c>
      <c r="G134" s="2">
        <f>D134-1</f>
        <v>5.5885442797426688E-2</v>
      </c>
      <c r="H134" s="1">
        <f>G134</f>
        <v>5.5885442797426688E-2</v>
      </c>
    </row>
    <row r="135" spans="1:8" x14ac:dyDescent="0.2">
      <c r="D135" s="19"/>
      <c r="G135" s="2"/>
      <c r="H135" s="1"/>
    </row>
    <row r="154" spans="1:8" x14ac:dyDescent="0.2">
      <c r="A154" t="s">
        <v>51</v>
      </c>
      <c r="E154">
        <v>2000</v>
      </c>
    </row>
    <row r="155" spans="1:8" x14ac:dyDescent="0.2">
      <c r="A155" t="s">
        <v>52</v>
      </c>
      <c r="E155">
        <v>1200</v>
      </c>
    </row>
    <row r="157" spans="1:8" x14ac:dyDescent="0.2">
      <c r="A157" t="s">
        <v>50</v>
      </c>
      <c r="E157">
        <v>-5</v>
      </c>
      <c r="F157" t="s">
        <v>53</v>
      </c>
    </row>
    <row r="159" spans="1:8" x14ac:dyDescent="0.2">
      <c r="A159" t="s">
        <v>17</v>
      </c>
      <c r="B159" t="s">
        <v>54</v>
      </c>
      <c r="H159">
        <f>E154*ABS(E157)</f>
        <v>10000</v>
      </c>
    </row>
    <row r="161" spans="1:11" ht="15.75" x14ac:dyDescent="0.3">
      <c r="A161" t="s">
        <v>24</v>
      </c>
      <c r="B161" s="14" t="s">
        <v>140</v>
      </c>
    </row>
    <row r="162" spans="1:11" x14ac:dyDescent="0.2">
      <c r="B162" t="s">
        <v>55</v>
      </c>
    </row>
    <row r="163" spans="1:11" x14ac:dyDescent="0.2">
      <c r="C163" s="5" t="s">
        <v>56</v>
      </c>
      <c r="H163">
        <f>(358-360)*E157*100</f>
        <v>1000</v>
      </c>
      <c r="I163" t="s">
        <v>57</v>
      </c>
    </row>
    <row r="165" spans="1:11" x14ac:dyDescent="0.2">
      <c r="A165" t="s">
        <v>35</v>
      </c>
      <c r="B165" t="s">
        <v>58</v>
      </c>
    </row>
    <row r="166" spans="1:11" ht="15.75" x14ac:dyDescent="0.3">
      <c r="C166" s="14" t="s">
        <v>141</v>
      </c>
    </row>
    <row r="167" spans="1:11" ht="15.75" x14ac:dyDescent="0.3">
      <c r="C167" s="14" t="s">
        <v>142</v>
      </c>
      <c r="I167">
        <f>(6000-10000)/(-500)+1360</f>
        <v>1368</v>
      </c>
    </row>
    <row r="169" spans="1:11" x14ac:dyDescent="0.2">
      <c r="A169" s="21" t="s">
        <v>37</v>
      </c>
      <c r="B169" s="21" t="s">
        <v>143</v>
      </c>
      <c r="C169" s="21"/>
      <c r="D169" s="21"/>
      <c r="E169" s="21"/>
      <c r="F169" s="21"/>
      <c r="G169" s="21"/>
      <c r="H169" s="21"/>
      <c r="I169" s="21"/>
      <c r="J169" s="21"/>
      <c r="K169" s="21"/>
    </row>
    <row r="170" spans="1:11" x14ac:dyDescent="0.2">
      <c r="A170" s="21"/>
      <c r="B170" s="21" t="s">
        <v>59</v>
      </c>
      <c r="C170" s="21"/>
      <c r="D170" s="21"/>
      <c r="E170" s="21"/>
      <c r="F170" s="21"/>
      <c r="G170" s="21"/>
      <c r="H170" s="21"/>
      <c r="I170" s="21"/>
      <c r="J170" s="21"/>
      <c r="K170" s="21"/>
    </row>
    <row r="171" spans="1:11" ht="15.75" x14ac:dyDescent="0.3">
      <c r="A171" s="21"/>
      <c r="B171" s="21" t="s">
        <v>150</v>
      </c>
      <c r="C171" s="21"/>
      <c r="D171" s="21"/>
      <c r="E171" s="21"/>
      <c r="F171" s="21"/>
      <c r="G171" s="21"/>
      <c r="H171" s="21"/>
      <c r="I171" s="21"/>
      <c r="J171" s="21"/>
      <c r="K171" s="21"/>
    </row>
    <row r="172" spans="1:11" x14ac:dyDescent="0.2">
      <c r="A172" s="21"/>
      <c r="B172" s="21" t="s">
        <v>60</v>
      </c>
      <c r="C172" s="21"/>
      <c r="D172" s="21"/>
      <c r="E172" s="21"/>
      <c r="F172" s="21"/>
      <c r="G172" s="21"/>
      <c r="H172" s="21"/>
      <c r="I172" s="21"/>
      <c r="J172" s="21">
        <v>6000</v>
      </c>
      <c r="K172" s="21"/>
    </row>
    <row r="174" spans="1:11" x14ac:dyDescent="0.2">
      <c r="A174" t="s">
        <v>61</v>
      </c>
      <c r="B174" t="s">
        <v>62</v>
      </c>
    </row>
    <row r="175" spans="1:11" x14ac:dyDescent="0.2">
      <c r="B175" t="s">
        <v>63</v>
      </c>
    </row>
    <row r="176" spans="1:11" x14ac:dyDescent="0.2">
      <c r="B176" s="21" t="s">
        <v>149</v>
      </c>
    </row>
    <row r="177" spans="9:12" x14ac:dyDescent="0.2">
      <c r="I177" s="21">
        <f>5*1325*100</f>
        <v>662500</v>
      </c>
      <c r="J177" s="14"/>
      <c r="L177" s="20"/>
    </row>
  </sheetData>
  <phoneticPr fontId="0" type="noConversion"/>
  <pageMargins left="0.75" right="0.75" top="0.57999999999999996" bottom="0.54" header="0.5" footer="0.5"/>
  <pageSetup orientation="portrait" horizontalDpi="4294967292"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6:L176"/>
  <sheetViews>
    <sheetView workbookViewId="0">
      <selection activeCell="C29" sqref="C29"/>
    </sheetView>
  </sheetViews>
  <sheetFormatPr defaultRowHeight="12.75" x14ac:dyDescent="0.2"/>
  <cols>
    <col min="2" max="2" width="10.5703125" customWidth="1"/>
    <col min="6" max="6" width="10.140625" customWidth="1"/>
  </cols>
  <sheetData>
    <row r="16" spans="10:12" x14ac:dyDescent="0.2">
      <c r="J16" t="s">
        <v>131</v>
      </c>
      <c r="K16" t="s">
        <v>132</v>
      </c>
      <c r="L16" t="s">
        <v>133</v>
      </c>
    </row>
    <row r="17" spans="1:12" x14ac:dyDescent="0.2">
      <c r="A17" t="s">
        <v>82</v>
      </c>
      <c r="B17" t="s">
        <v>83</v>
      </c>
      <c r="D17" s="14" t="s">
        <v>144</v>
      </c>
      <c r="H17">
        <f>J17-K17</f>
        <v>21</v>
      </c>
      <c r="J17" s="11">
        <v>43713</v>
      </c>
      <c r="K17" s="11">
        <v>43692</v>
      </c>
      <c r="L17" s="11">
        <v>43879</v>
      </c>
    </row>
    <row r="18" spans="1:12" x14ac:dyDescent="0.2">
      <c r="B18" t="s">
        <v>84</v>
      </c>
      <c r="D18" t="s">
        <v>151</v>
      </c>
      <c r="H18">
        <f>L17-K17</f>
        <v>187</v>
      </c>
    </row>
    <row r="19" spans="1:12" x14ac:dyDescent="0.2">
      <c r="B19" s="14" t="s">
        <v>152</v>
      </c>
      <c r="H19">
        <f>H17/H18*5.375/2</f>
        <v>0.30180481283422461</v>
      </c>
      <c r="J19" s="14" t="s">
        <v>145</v>
      </c>
    </row>
    <row r="20" spans="1:12" x14ac:dyDescent="0.2">
      <c r="B20" s="14" t="s">
        <v>153</v>
      </c>
      <c r="H20" s="10">
        <f>98+14/32+H19</f>
        <v>98.73930481283422</v>
      </c>
      <c r="J20" t="s">
        <v>139</v>
      </c>
    </row>
    <row r="22" spans="1:12" x14ac:dyDescent="0.2">
      <c r="A22" t="s">
        <v>24</v>
      </c>
      <c r="B22" t="s">
        <v>65</v>
      </c>
    </row>
    <row r="24" spans="1:12" x14ac:dyDescent="0.2">
      <c r="B24" s="8" t="s">
        <v>66</v>
      </c>
    </row>
    <row r="26" spans="1:12" x14ac:dyDescent="0.2">
      <c r="B26" s="8" t="s">
        <v>67</v>
      </c>
    </row>
    <row r="28" spans="1:12" x14ac:dyDescent="0.2">
      <c r="B28" t="s">
        <v>64</v>
      </c>
      <c r="C28" s="12">
        <f>J17</f>
        <v>43713</v>
      </c>
      <c r="D28" t="s">
        <v>79</v>
      </c>
    </row>
    <row r="29" spans="1:12" x14ac:dyDescent="0.2">
      <c r="B29" t="s">
        <v>68</v>
      </c>
      <c r="C29" s="5" t="s">
        <v>69</v>
      </c>
      <c r="D29" t="s">
        <v>80</v>
      </c>
    </row>
    <row r="30" spans="1:12" x14ac:dyDescent="0.2">
      <c r="B30" t="s">
        <v>70</v>
      </c>
      <c r="C30">
        <v>5.3749999999999999E-2</v>
      </c>
      <c r="D30" t="s">
        <v>78</v>
      </c>
    </row>
    <row r="31" spans="1:12" x14ac:dyDescent="0.2">
      <c r="B31" t="s">
        <v>71</v>
      </c>
      <c r="C31" s="10">
        <f>98+14/32</f>
        <v>98.4375</v>
      </c>
      <c r="D31" t="s">
        <v>81</v>
      </c>
    </row>
    <row r="32" spans="1:12" x14ac:dyDescent="0.2">
      <c r="B32" t="s">
        <v>72</v>
      </c>
      <c r="C32">
        <v>100</v>
      </c>
      <c r="D32" t="s">
        <v>77</v>
      </c>
    </row>
    <row r="33" spans="1:9" x14ac:dyDescent="0.2">
      <c r="B33" t="s">
        <v>73</v>
      </c>
      <c r="C33">
        <v>2</v>
      </c>
      <c r="D33" t="s">
        <v>76</v>
      </c>
    </row>
    <row r="34" spans="1:9" x14ac:dyDescent="0.2">
      <c r="B34" t="s">
        <v>74</v>
      </c>
      <c r="C34">
        <v>1</v>
      </c>
      <c r="D34" t="s">
        <v>75</v>
      </c>
    </row>
    <row r="36" spans="1:9" x14ac:dyDescent="0.2">
      <c r="G36" t="s">
        <v>85</v>
      </c>
      <c r="H36" s="2">
        <f>YIELD(C28,C29,C30,C31,C32,C33,C34)</f>
        <v>5.5609539740191692E-2</v>
      </c>
      <c r="I36" s="1">
        <f>H36</f>
        <v>5.5609539740191692E-2</v>
      </c>
    </row>
    <row r="38" spans="1:9" x14ac:dyDescent="0.2">
      <c r="A38" t="s">
        <v>86</v>
      </c>
      <c r="B38" t="s">
        <v>87</v>
      </c>
    </row>
    <row r="40" spans="1:9" x14ac:dyDescent="0.2">
      <c r="B40" s="8" t="s">
        <v>66</v>
      </c>
    </row>
    <row r="42" spans="1:9" x14ac:dyDescent="0.2">
      <c r="B42" s="8" t="s">
        <v>88</v>
      </c>
    </row>
    <row r="44" spans="1:9" x14ac:dyDescent="0.2">
      <c r="B44" t="s">
        <v>89</v>
      </c>
    </row>
    <row r="46" spans="1:9" x14ac:dyDescent="0.2">
      <c r="E46" t="s">
        <v>90</v>
      </c>
      <c r="H46">
        <f>PRICE(C28,C29,C30,H36+0.0001,C32,C33,C34)</f>
        <v>98.354526100954942</v>
      </c>
    </row>
    <row r="48" spans="1:9" x14ac:dyDescent="0.2">
      <c r="E48" t="s">
        <v>91</v>
      </c>
      <c r="H48" s="2">
        <f>H46-C31</f>
        <v>-8.2973899045057919E-2</v>
      </c>
    </row>
    <row r="60" spans="2:4" x14ac:dyDescent="0.2">
      <c r="B60" t="s">
        <v>92</v>
      </c>
      <c r="C60" t="s">
        <v>93</v>
      </c>
      <c r="D60" t="s">
        <v>94</v>
      </c>
    </row>
    <row r="61" spans="2:4" x14ac:dyDescent="0.2">
      <c r="B61" t="s">
        <v>95</v>
      </c>
      <c r="C61">
        <v>51</v>
      </c>
      <c r="D61">
        <v>31</v>
      </c>
    </row>
    <row r="62" spans="2:4" x14ac:dyDescent="0.2">
      <c r="B62" t="s">
        <v>96</v>
      </c>
      <c r="C62">
        <v>53</v>
      </c>
      <c r="D62">
        <v>32.5</v>
      </c>
    </row>
    <row r="63" spans="2:4" x14ac:dyDescent="0.2">
      <c r="B63" t="s">
        <v>97</v>
      </c>
      <c r="C63">
        <v>52.5</v>
      </c>
      <c r="D63">
        <v>33</v>
      </c>
    </row>
    <row r="64" spans="2:4" x14ac:dyDescent="0.2">
      <c r="B64" t="s">
        <v>98</v>
      </c>
      <c r="C64">
        <v>51</v>
      </c>
      <c r="D64">
        <v>31.5</v>
      </c>
    </row>
    <row r="65" spans="1:9" x14ac:dyDescent="0.2">
      <c r="B65" t="s">
        <v>99</v>
      </c>
      <c r="C65">
        <v>53</v>
      </c>
      <c r="D65">
        <v>32</v>
      </c>
    </row>
    <row r="67" spans="1:9" x14ac:dyDescent="0.2">
      <c r="A67" t="s">
        <v>17</v>
      </c>
      <c r="C67" t="s">
        <v>100</v>
      </c>
      <c r="F67" s="3" t="s">
        <v>111</v>
      </c>
    </row>
    <row r="68" spans="1:9" x14ac:dyDescent="0.2">
      <c r="C68" t="s">
        <v>93</v>
      </c>
      <c r="D68" t="s">
        <v>94</v>
      </c>
      <c r="F68" s="1" t="s">
        <v>93</v>
      </c>
      <c r="G68" s="1" t="s">
        <v>94</v>
      </c>
    </row>
    <row r="69" spans="1:9" x14ac:dyDescent="0.2">
      <c r="B69" t="s">
        <v>96</v>
      </c>
      <c r="C69">
        <f>LN(C62/C61)</f>
        <v>3.8466280827796143E-2</v>
      </c>
      <c r="D69">
        <f t="shared" ref="C69:D72" si="0">LN(D62/D61)</f>
        <v>4.7252884850545511E-2</v>
      </c>
      <c r="F69" s="1">
        <f>C69</f>
        <v>3.8466280827796143E-2</v>
      </c>
      <c r="G69" s="1">
        <f>D69</f>
        <v>4.7252884850545511E-2</v>
      </c>
    </row>
    <row r="70" spans="1:9" x14ac:dyDescent="0.2">
      <c r="B70" t="s">
        <v>97</v>
      </c>
      <c r="C70">
        <f>LN(C63/C62)</f>
        <v>-9.47874395454377E-3</v>
      </c>
      <c r="D70">
        <f t="shared" si="0"/>
        <v>1.5267472130788381E-2</v>
      </c>
      <c r="F70" s="1">
        <f t="shared" ref="F70:F72" si="1">C70</f>
        <v>-9.47874395454377E-3</v>
      </c>
      <c r="G70" s="1">
        <f>D70</f>
        <v>1.5267472130788381E-2</v>
      </c>
    </row>
    <row r="71" spans="1:9" x14ac:dyDescent="0.2">
      <c r="B71" t="s">
        <v>98</v>
      </c>
      <c r="C71">
        <f t="shared" si="0"/>
        <v>-2.8987536873252298E-2</v>
      </c>
      <c r="D71">
        <f t="shared" si="0"/>
        <v>-4.6520015634892817E-2</v>
      </c>
      <c r="F71" s="1">
        <f t="shared" si="1"/>
        <v>-2.8987536873252298E-2</v>
      </c>
      <c r="G71" s="1">
        <f>D71</f>
        <v>-4.6520015634892817E-2</v>
      </c>
    </row>
    <row r="72" spans="1:9" x14ac:dyDescent="0.2">
      <c r="B72" t="s">
        <v>99</v>
      </c>
      <c r="C72">
        <f t="shared" si="0"/>
        <v>3.8466280827796143E-2</v>
      </c>
      <c r="D72">
        <f t="shared" si="0"/>
        <v>1.5748356968139112E-2</v>
      </c>
      <c r="F72" s="1">
        <f t="shared" si="1"/>
        <v>3.8466280827796143E-2</v>
      </c>
      <c r="G72" s="1">
        <f>D72</f>
        <v>1.5748356968139112E-2</v>
      </c>
    </row>
    <row r="73" spans="1:9" x14ac:dyDescent="0.2">
      <c r="F73" s="1"/>
      <c r="G73" s="1"/>
    </row>
    <row r="74" spans="1:9" x14ac:dyDescent="0.2">
      <c r="B74" t="s">
        <v>101</v>
      </c>
      <c r="C74">
        <f>AVERAGE(C69:C72)</f>
        <v>9.6165702069490547E-3</v>
      </c>
      <c r="D74">
        <f>AVERAGE(D69:D72)</f>
        <v>7.9371745786450468E-3</v>
      </c>
      <c r="F74" s="1">
        <f>C74</f>
        <v>9.6165702069490547E-3</v>
      </c>
      <c r="G74" s="1">
        <f>D74</f>
        <v>7.9371745786450468E-3</v>
      </c>
    </row>
    <row r="75" spans="1:9" x14ac:dyDescent="0.2">
      <c r="B75" t="s">
        <v>102</v>
      </c>
      <c r="C75">
        <f>VAR(C69:C72)</f>
        <v>1.173173237399665E-3</v>
      </c>
      <c r="D75">
        <f>VAR(D69:D72)</f>
        <v>1.542019490887455E-3</v>
      </c>
      <c r="F75" s="1"/>
      <c r="G75" s="1"/>
    </row>
    <row r="76" spans="1:9" x14ac:dyDescent="0.2">
      <c r="B76" t="s">
        <v>103</v>
      </c>
      <c r="C76">
        <f>C75^0.5</f>
        <v>3.4251616566224503E-2</v>
      </c>
      <c r="D76">
        <f>D75^0.5</f>
        <v>3.9268556007159915E-2</v>
      </c>
      <c r="F76" s="1">
        <f>C76</f>
        <v>3.4251616566224503E-2</v>
      </c>
      <c r="G76" s="1">
        <f>D76</f>
        <v>3.9268556007159915E-2</v>
      </c>
    </row>
    <row r="78" spans="1:9" x14ac:dyDescent="0.2">
      <c r="A78" t="s">
        <v>104</v>
      </c>
      <c r="B78" s="14" t="s">
        <v>105</v>
      </c>
    </row>
    <row r="80" spans="1:9" x14ac:dyDescent="0.2">
      <c r="B80" s="14" t="s">
        <v>106</v>
      </c>
      <c r="C80">
        <f>C74*255</f>
        <v>2.452225402772009</v>
      </c>
      <c r="D80">
        <f>D74*255</f>
        <v>2.023979517554487</v>
      </c>
      <c r="F80" s="1">
        <f>C80</f>
        <v>2.452225402772009</v>
      </c>
      <c r="G80" s="1">
        <f>D80</f>
        <v>2.023979517554487</v>
      </c>
      <c r="I80" s="17"/>
    </row>
    <row r="81" spans="1:7" x14ac:dyDescent="0.2">
      <c r="B81" t="s">
        <v>107</v>
      </c>
      <c r="C81">
        <f>C75*255</f>
        <v>0.29915917553691457</v>
      </c>
      <c r="D81">
        <f>D75*255</f>
        <v>0.39321497017630103</v>
      </c>
    </row>
    <row r="83" spans="1:7" x14ac:dyDescent="0.2">
      <c r="A83" t="s">
        <v>35</v>
      </c>
      <c r="B83" t="s">
        <v>108</v>
      </c>
    </row>
    <row r="84" spans="1:7" x14ac:dyDescent="0.2">
      <c r="B84" s="5" t="s">
        <v>109</v>
      </c>
    </row>
    <row r="86" spans="1:7" x14ac:dyDescent="0.2">
      <c r="B86" t="s">
        <v>110</v>
      </c>
      <c r="C86">
        <f>C81^0.5</f>
        <v>0.54695445471895976</v>
      </c>
      <c r="D86">
        <f>D81^0.5</f>
        <v>0.62706855301179076</v>
      </c>
      <c r="F86" s="1">
        <f>C86</f>
        <v>0.54695445471895976</v>
      </c>
      <c r="G86" s="1">
        <f>D86</f>
        <v>0.62706855301179076</v>
      </c>
    </row>
    <row r="89" spans="1:7" x14ac:dyDescent="0.2">
      <c r="A89" t="s">
        <v>37</v>
      </c>
      <c r="B89" t="s">
        <v>112</v>
      </c>
      <c r="F89">
        <f>COVAR(C69:C72,D69:D72)</f>
        <v>8.3047352084396613E-4</v>
      </c>
    </row>
    <row r="90" spans="1:7" x14ac:dyDescent="0.2">
      <c r="B90" t="s">
        <v>113</v>
      </c>
      <c r="F90">
        <f>CORREL(C69:C72,D69:D72)</f>
        <v>0.82326285572488633</v>
      </c>
    </row>
    <row r="92" spans="1:7" x14ac:dyDescent="0.2">
      <c r="B92" t="s">
        <v>114</v>
      </c>
    </row>
    <row r="93" spans="1:7" x14ac:dyDescent="0.2">
      <c r="F93">
        <f>F90*C76*D76</f>
        <v>1.1072980277919548E-3</v>
      </c>
    </row>
    <row r="95" spans="1:7" x14ac:dyDescent="0.2">
      <c r="B95" t="s">
        <v>115</v>
      </c>
    </row>
    <row r="96" spans="1:7" x14ac:dyDescent="0.2">
      <c r="C96" s="5" t="s">
        <v>116</v>
      </c>
      <c r="F96">
        <f>4/3*F89</f>
        <v>1.1072980277919548E-3</v>
      </c>
    </row>
    <row r="105" spans="2:6" x14ac:dyDescent="0.2">
      <c r="F105" s="1"/>
    </row>
    <row r="106" spans="2:6" x14ac:dyDescent="0.2">
      <c r="B106" t="s">
        <v>92</v>
      </c>
      <c r="C106" t="s">
        <v>93</v>
      </c>
      <c r="D106" t="s">
        <v>94</v>
      </c>
    </row>
    <row r="107" spans="2:6" x14ac:dyDescent="0.2">
      <c r="B107" t="s">
        <v>95</v>
      </c>
      <c r="C107">
        <v>51</v>
      </c>
      <c r="D107">
        <v>31</v>
      </c>
    </row>
    <row r="108" spans="2:6" x14ac:dyDescent="0.2">
      <c r="B108" t="s">
        <v>96</v>
      </c>
      <c r="C108">
        <v>53</v>
      </c>
      <c r="D108">
        <v>32.5</v>
      </c>
    </row>
    <row r="109" spans="2:6" x14ac:dyDescent="0.2">
      <c r="B109" t="s">
        <v>97</v>
      </c>
      <c r="C109">
        <v>52.5</v>
      </c>
      <c r="D109">
        <v>33</v>
      </c>
    </row>
    <row r="110" spans="2:6" x14ac:dyDescent="0.2">
      <c r="B110" t="s">
        <v>98</v>
      </c>
      <c r="C110">
        <v>51</v>
      </c>
      <c r="D110">
        <v>31.5</v>
      </c>
    </row>
    <row r="111" spans="2:6" x14ac:dyDescent="0.2">
      <c r="B111" t="s">
        <v>99</v>
      </c>
      <c r="C111">
        <v>53</v>
      </c>
      <c r="D111">
        <v>32</v>
      </c>
    </row>
    <row r="113" spans="1:7" x14ac:dyDescent="0.2">
      <c r="A113" t="s">
        <v>17</v>
      </c>
      <c r="C113" t="s">
        <v>117</v>
      </c>
      <c r="F113" s="3" t="s">
        <v>111</v>
      </c>
    </row>
    <row r="114" spans="1:7" x14ac:dyDescent="0.2">
      <c r="C114" t="s">
        <v>93</v>
      </c>
      <c r="D114" t="s">
        <v>94</v>
      </c>
      <c r="F114" s="1" t="s">
        <v>93</v>
      </c>
      <c r="G114" s="1" t="s">
        <v>94</v>
      </c>
    </row>
    <row r="115" spans="1:7" x14ac:dyDescent="0.2">
      <c r="B115" t="s">
        <v>96</v>
      </c>
      <c r="C115">
        <f t="shared" ref="C115:D118" si="2">C108/C107-1</f>
        <v>3.9215686274509887E-2</v>
      </c>
      <c r="D115">
        <f t="shared" si="2"/>
        <v>4.8387096774193505E-2</v>
      </c>
      <c r="F115" s="1">
        <v>3.9215686274509887E-2</v>
      </c>
      <c r="G115" s="1">
        <v>4.8387096774193505E-2</v>
      </c>
    </row>
    <row r="116" spans="1:7" x14ac:dyDescent="0.2">
      <c r="B116" t="s">
        <v>97</v>
      </c>
      <c r="C116">
        <f t="shared" si="2"/>
        <v>-9.4339622641509413E-3</v>
      </c>
      <c r="D116">
        <f t="shared" si="2"/>
        <v>1.538461538461533E-2</v>
      </c>
      <c r="F116" s="1">
        <v>-9.4339622641509413E-3</v>
      </c>
      <c r="G116" s="1">
        <v>1.538461538461533E-2</v>
      </c>
    </row>
    <row r="117" spans="1:7" x14ac:dyDescent="0.2">
      <c r="B117" t="s">
        <v>98</v>
      </c>
      <c r="C117">
        <f t="shared" si="2"/>
        <v>-2.8571428571428581E-2</v>
      </c>
      <c r="D117">
        <f t="shared" si="2"/>
        <v>-4.5454545454545414E-2</v>
      </c>
      <c r="F117" s="1">
        <v>-2.8571428571428581E-2</v>
      </c>
      <c r="G117" s="1">
        <v>-4.5454545454545414E-2</v>
      </c>
    </row>
    <row r="118" spans="1:7" x14ac:dyDescent="0.2">
      <c r="B118" t="s">
        <v>99</v>
      </c>
      <c r="C118">
        <f t="shared" si="2"/>
        <v>3.9215686274509887E-2</v>
      </c>
      <c r="D118">
        <f t="shared" si="2"/>
        <v>1.5873015873015817E-2</v>
      </c>
      <c r="F118" s="1">
        <v>3.9215686274509887E-2</v>
      </c>
      <c r="G118" s="1">
        <v>1.5873015873015817E-2</v>
      </c>
    </row>
    <row r="119" spans="1:7" x14ac:dyDescent="0.2">
      <c r="F119" s="1"/>
      <c r="G119" s="1"/>
    </row>
    <row r="120" spans="1:7" x14ac:dyDescent="0.2">
      <c r="B120" t="s">
        <v>101</v>
      </c>
      <c r="C120">
        <f>AVERAGE(C115:C118)</f>
        <v>1.0106495428360063E-2</v>
      </c>
      <c r="D120">
        <f>AVERAGE(D115:D118)</f>
        <v>8.5475456443198095E-3</v>
      </c>
      <c r="F120" s="1">
        <f>C120</f>
        <v>1.0106495428360063E-2</v>
      </c>
      <c r="G120" s="1">
        <f>D120</f>
        <v>8.5475456443198095E-3</v>
      </c>
    </row>
    <row r="121" spans="1:7" x14ac:dyDescent="0.2">
      <c r="B121" t="s">
        <v>102</v>
      </c>
      <c r="C121">
        <f>VAR(C115:C118)</f>
        <v>1.1908337584004617E-3</v>
      </c>
      <c r="D121">
        <f>VAR(D115:D118)</f>
        <v>1.534607904661712E-3</v>
      </c>
      <c r="F121" s="1"/>
      <c r="G121" s="1"/>
    </row>
    <row r="122" spans="1:7" x14ac:dyDescent="0.2">
      <c r="B122" t="s">
        <v>103</v>
      </c>
      <c r="C122">
        <f>C121^0.5</f>
        <v>3.4508459229592697E-2</v>
      </c>
      <c r="D122">
        <f>D121^0.5</f>
        <v>3.9174071841738788E-2</v>
      </c>
      <c r="F122" s="1">
        <f>C122</f>
        <v>3.4508459229592697E-2</v>
      </c>
      <c r="G122" s="1">
        <f>D122</f>
        <v>3.9174071841738788E-2</v>
      </c>
    </row>
    <row r="124" spans="1:7" x14ac:dyDescent="0.2">
      <c r="A124" t="s">
        <v>104</v>
      </c>
      <c r="B124" t="s">
        <v>105</v>
      </c>
    </row>
    <row r="126" spans="1:7" x14ac:dyDescent="0.2">
      <c r="B126" t="s">
        <v>106</v>
      </c>
      <c r="C126">
        <f>C120*255</f>
        <v>2.577156334231816</v>
      </c>
      <c r="D126">
        <f>D120*255</f>
        <v>2.1796241393015512</v>
      </c>
      <c r="F126" s="1">
        <f>C126</f>
        <v>2.577156334231816</v>
      </c>
      <c r="G126" s="1">
        <f>D126</f>
        <v>2.1796241393015512</v>
      </c>
    </row>
    <row r="127" spans="1:7" x14ac:dyDescent="0.2">
      <c r="B127" t="s">
        <v>107</v>
      </c>
      <c r="C127">
        <f>C121*255</f>
        <v>0.30366260839211773</v>
      </c>
      <c r="D127">
        <f>D121*255</f>
        <v>0.39132501568873657</v>
      </c>
    </row>
    <row r="129" spans="1:7" x14ac:dyDescent="0.2">
      <c r="A129" t="s">
        <v>35</v>
      </c>
      <c r="B129" t="s">
        <v>108</v>
      </c>
    </row>
    <row r="130" spans="1:7" x14ac:dyDescent="0.2">
      <c r="B130" s="5" t="s">
        <v>109</v>
      </c>
    </row>
    <row r="132" spans="1:7" x14ac:dyDescent="0.2">
      <c r="B132" t="s">
        <v>110</v>
      </c>
      <c r="C132">
        <f>C127^0.5</f>
        <v>0.55105590314605801</v>
      </c>
      <c r="D132">
        <f>D127^0.5</f>
        <v>0.62555976188429552</v>
      </c>
      <c r="F132" s="1">
        <f>C132</f>
        <v>0.55105590314605801</v>
      </c>
      <c r="G132" s="1">
        <f>D132</f>
        <v>0.62555976188429552</v>
      </c>
    </row>
    <row r="135" spans="1:7" x14ac:dyDescent="0.2">
      <c r="A135" t="s">
        <v>37</v>
      </c>
      <c r="B135" t="s">
        <v>112</v>
      </c>
      <c r="F135">
        <f>COVAR(C115:C118,D115:D118)</f>
        <v>8.3200622783497966E-4</v>
      </c>
    </row>
    <row r="136" spans="1:7" x14ac:dyDescent="0.2">
      <c r="B136" t="s">
        <v>113</v>
      </c>
      <c r="F136">
        <f>CORREL(C115:C118,D115:D118)</f>
        <v>0.82061798217745396</v>
      </c>
    </row>
    <row r="138" spans="1:7" x14ac:dyDescent="0.2">
      <c r="B138" s="14" t="s">
        <v>114</v>
      </c>
    </row>
    <row r="139" spans="1:7" x14ac:dyDescent="0.2">
      <c r="F139">
        <f>F136*C122*D122</f>
        <v>1.1093416371133064E-3</v>
      </c>
    </row>
    <row r="141" spans="1:7" x14ac:dyDescent="0.2">
      <c r="B141" t="s">
        <v>115</v>
      </c>
    </row>
    <row r="142" spans="1:7" x14ac:dyDescent="0.2">
      <c r="C142" s="5" t="s">
        <v>116</v>
      </c>
      <c r="F142">
        <f>4/3*F135</f>
        <v>1.1093416371133061E-3</v>
      </c>
    </row>
    <row r="144" spans="1:7" x14ac:dyDescent="0.2">
      <c r="A144" t="s">
        <v>118</v>
      </c>
    </row>
    <row r="167" spans="1:9" x14ac:dyDescent="0.2">
      <c r="B167" t="s">
        <v>122</v>
      </c>
      <c r="E167" t="s">
        <v>123</v>
      </c>
      <c r="H167" t="s">
        <v>124</v>
      </c>
    </row>
    <row r="168" spans="1:9" x14ac:dyDescent="0.2">
      <c r="A168" t="s">
        <v>119</v>
      </c>
      <c r="B168" t="s">
        <v>120</v>
      </c>
      <c r="C168" t="s">
        <v>121</v>
      </c>
      <c r="E168" t="s">
        <v>120</v>
      </c>
      <c r="F168" t="s">
        <v>121</v>
      </c>
      <c r="H168" s="4" t="s">
        <v>3</v>
      </c>
      <c r="I168" s="4" t="s">
        <v>4</v>
      </c>
    </row>
    <row r="169" spans="1:9" x14ac:dyDescent="0.2">
      <c r="A169" t="s">
        <v>99</v>
      </c>
      <c r="B169" s="6">
        <v>1311</v>
      </c>
      <c r="C169" s="6">
        <v>1322.7</v>
      </c>
    </row>
    <row r="170" spans="1:9" x14ac:dyDescent="0.2">
      <c r="A170" t="s">
        <v>95</v>
      </c>
      <c r="B170" s="6">
        <v>1298</v>
      </c>
      <c r="C170" s="6">
        <v>1310.3</v>
      </c>
      <c r="E170" s="9">
        <f t="shared" ref="E170:F174" si="3">B170/B169-1</f>
        <v>-9.916094584286772E-3</v>
      </c>
      <c r="F170" s="13">
        <f t="shared" si="3"/>
        <v>-9.3747637408332363E-3</v>
      </c>
      <c r="G170" s="2"/>
      <c r="H170" s="2">
        <f>E170</f>
        <v>-9.916094584286772E-3</v>
      </c>
      <c r="I170" s="1">
        <f>H170</f>
        <v>-9.916094584286772E-3</v>
      </c>
    </row>
    <row r="171" spans="1:9" x14ac:dyDescent="0.2">
      <c r="A171" t="s">
        <v>96</v>
      </c>
      <c r="B171" s="6">
        <v>1274.5</v>
      </c>
      <c r="C171" s="6">
        <v>1286.3</v>
      </c>
      <c r="E171" s="9">
        <f t="shared" si="3"/>
        <v>-1.8104776579352833E-2</v>
      </c>
      <c r="F171" s="13">
        <f t="shared" si="3"/>
        <v>-1.8316416087918785E-2</v>
      </c>
      <c r="G171" s="2"/>
      <c r="H171" s="2">
        <f>E171</f>
        <v>-1.8104776579352833E-2</v>
      </c>
      <c r="I171" s="1">
        <f>H171</f>
        <v>-1.8104776579352833E-2</v>
      </c>
    </row>
    <row r="172" spans="1:9" x14ac:dyDescent="0.2">
      <c r="A172" t="s">
        <v>97</v>
      </c>
      <c r="B172" s="6">
        <v>1262.2</v>
      </c>
      <c r="C172" s="6">
        <v>1275.7</v>
      </c>
      <c r="E172" s="9">
        <f t="shared" si="3"/>
        <v>-9.650843468026693E-3</v>
      </c>
      <c r="F172" s="13">
        <f t="shared" si="3"/>
        <v>-8.2406903521727859E-3</v>
      </c>
      <c r="G172" s="2"/>
      <c r="H172" s="2">
        <f>E172</f>
        <v>-9.650843468026693E-3</v>
      </c>
      <c r="I172" s="1">
        <f>H172</f>
        <v>-9.650843468026693E-3</v>
      </c>
    </row>
    <row r="173" spans="1:9" x14ac:dyDescent="0.2">
      <c r="A173" t="s">
        <v>98</v>
      </c>
      <c r="B173" s="6">
        <v>1243.2</v>
      </c>
      <c r="C173" s="6">
        <v>1251.8</v>
      </c>
      <c r="E173" s="13">
        <f t="shared" si="3"/>
        <v>-1.505308192045629E-2</v>
      </c>
      <c r="F173" s="9">
        <f t="shared" si="3"/>
        <v>-1.8734812259935785E-2</v>
      </c>
      <c r="G173" s="18"/>
      <c r="H173" s="2">
        <f>F173</f>
        <v>-1.8734812259935785E-2</v>
      </c>
      <c r="I173" s="1">
        <f>H173</f>
        <v>-1.8734812259935785E-2</v>
      </c>
    </row>
    <row r="174" spans="1:9" x14ac:dyDescent="0.2">
      <c r="A174" t="s">
        <v>99</v>
      </c>
      <c r="B174" s="6">
        <v>1271.7</v>
      </c>
      <c r="C174" s="6">
        <v>1283</v>
      </c>
      <c r="E174" s="13">
        <f t="shared" si="3"/>
        <v>2.2924710424710337E-2</v>
      </c>
      <c r="F174" s="9">
        <f t="shared" si="3"/>
        <v>2.4924109282633111E-2</v>
      </c>
      <c r="G174" s="2"/>
      <c r="H174" s="2">
        <f>F174</f>
        <v>2.4924109282633111E-2</v>
      </c>
      <c r="I174" s="1">
        <f>H174</f>
        <v>2.4924109282633111E-2</v>
      </c>
    </row>
    <row r="176" spans="1:9" x14ac:dyDescent="0.2">
      <c r="F176" s="17"/>
    </row>
  </sheetData>
  <phoneticPr fontId="0" type="noConversion"/>
  <pageMargins left="0.75" right="0.75" top="1" bottom="1" header="0.5" footer="0.5"/>
  <pageSetup orientation="portrait" horizontalDpi="4294967292" verticalDpi="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Q.1 - Q.6</vt:lpstr>
      <vt:lpstr>Q.7 - Q.10</vt:lpstr>
    </vt:vector>
  </TitlesOfParts>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Default</dc:creator>
  <cp:lastModifiedBy>sfiglews</cp:lastModifiedBy>
  <cp:lastPrinted>2001-09-22T19:22:09Z</cp:lastPrinted>
  <dcterms:created xsi:type="dcterms:W3CDTF">2001-09-22T16:10:10Z</dcterms:created>
  <dcterms:modified xsi:type="dcterms:W3CDTF">2019-03-14T21:33:43Z</dcterms:modified>
</cp:coreProperties>
</file>