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Work\Teaching\Teaching Spring 2019\"/>
    </mc:Choice>
  </mc:AlternateContent>
  <bookViews>
    <workbookView xWindow="-285" yWindow="30" windowWidth="15180" windowHeight="8580"/>
  </bookViews>
  <sheets>
    <sheet name="Q1. FX arb" sheetId="2" r:id="rId1"/>
    <sheet name="Q2. Gold arb" sheetId="3" r:id="rId2"/>
    <sheet name="Q3.  Index futures arb" sheetId="4" r:id="rId3"/>
    <sheet name="Q4.  Index futures hedge" sheetId="5" r:id="rId4"/>
    <sheet name="Q5.  T-Bond futures hedge" sheetId="6" r:id="rId5"/>
  </sheets>
  <calcPr calcId="152511"/>
</workbook>
</file>

<file path=xl/calcChain.xml><?xml version="1.0" encoding="utf-8"?>
<calcChain xmlns="http://schemas.openxmlformats.org/spreadsheetml/2006/main">
  <c r="F32" i="3" l="1"/>
  <c r="F53" i="3"/>
  <c r="F49" i="3"/>
  <c r="F47" i="3"/>
  <c r="F44" i="3"/>
  <c r="H48" i="2"/>
  <c r="H42" i="2"/>
  <c r="H43" i="2" s="1"/>
  <c r="H47" i="2" s="1"/>
  <c r="F51" i="2"/>
  <c r="F55" i="3" l="1"/>
  <c r="F56" i="3" s="1"/>
  <c r="D51" i="2"/>
  <c r="H51" i="2"/>
  <c r="F23" i="3"/>
  <c r="F34" i="6" l="1"/>
  <c r="F35" i="6"/>
  <c r="L36" i="4"/>
  <c r="C16" i="4"/>
  <c r="I23" i="4"/>
  <c r="J32" i="4" s="1"/>
  <c r="J33" i="4" s="1"/>
  <c r="F36" i="6"/>
  <c r="F38" i="6" s="1"/>
  <c r="G34" i="6"/>
  <c r="G35" i="6"/>
  <c r="J28" i="6"/>
  <c r="F60" i="5"/>
  <c r="J64" i="5"/>
  <c r="I60" i="5"/>
  <c r="M56" i="5"/>
  <c r="M53" i="5"/>
  <c r="J31" i="4"/>
  <c r="F34" i="2"/>
  <c r="H25" i="2"/>
  <c r="H26" i="2" s="1"/>
  <c r="H30" i="2" s="1"/>
  <c r="H31" i="2" s="1"/>
  <c r="F26" i="3"/>
  <c r="F28" i="3" s="1"/>
  <c r="F34" i="3" s="1"/>
  <c r="F35" i="3" s="1"/>
  <c r="L64" i="5"/>
  <c r="N67" i="5"/>
  <c r="H28" i="4" l="1"/>
  <c r="L37" i="4" s="1"/>
  <c r="L38" i="4" s="1"/>
  <c r="D34" i="2"/>
  <c r="H34" i="2"/>
</calcChain>
</file>

<file path=xl/sharedStrings.xml><?xml version="1.0" encoding="utf-8"?>
<sst xmlns="http://schemas.openxmlformats.org/spreadsheetml/2006/main" count="135" uniqueCount="124">
  <si>
    <t>We are committing to pay dollars and buy 25 million euros in 6 months.</t>
  </si>
  <si>
    <r>
      <t>What we can borrow today at the euro-zone borrowing rate is 25 million / (1 + R</t>
    </r>
    <r>
      <rPr>
        <vertAlign val="subscript"/>
        <sz val="10"/>
        <rFont val="Arial"/>
        <family val="2"/>
      </rPr>
      <t>borrow</t>
    </r>
    <r>
      <rPr>
        <sz val="10"/>
        <rFont val="Arial"/>
        <family val="2"/>
      </rPr>
      <t xml:space="preserve"> x 1/2 year)</t>
    </r>
  </si>
  <si>
    <t>We convert the amount we borrow to dollars at the current spot exchange rate.</t>
  </si>
  <si>
    <t>PV at 4.400%</t>
  </si>
  <si>
    <t>$ value at 0.9100</t>
  </si>
  <si>
    <t>The investment will pay off in 6 months</t>
  </si>
  <si>
    <t>Payoff at 2.900%</t>
  </si>
  <si>
    <t xml:space="preserve">The forward rate is therefore </t>
  </si>
  <si>
    <t>If we quote a forward exchange rate so that we exchange this dollar amount for the 25 million euros, we will have made our $10,000 arbitrage profit.</t>
  </si>
  <si>
    <t>divided by</t>
  </si>
  <si>
    <t>=</t>
  </si>
  <si>
    <t>The euros will be used to pay off a euro-denominated loan that we take out today.</t>
  </si>
  <si>
    <t>We are committing to buy gold and pay dollars in 4 months.</t>
  </si>
  <si>
    <t>ounces</t>
  </si>
  <si>
    <t>The gold we receive will be used to cover a short sale of gold that we will do today.</t>
  </si>
  <si>
    <t xml:space="preserve">In addition to repaying the gold, we will have to pay the lease fee </t>
  </si>
  <si>
    <t>Short sale proceeds =</t>
  </si>
  <si>
    <t>Subtract off the $10,000 arbitrage profit we want to lock in,</t>
  </si>
  <si>
    <t>The payoff on this investment at the 2.900% lending rate will be</t>
  </si>
  <si>
    <t xml:space="preserve">   50,000 ounces x gold spot price x lease rate x fraction of a year = </t>
  </si>
  <si>
    <t>Leaves the amount we will have left to pay for 50,000 ounces of gold at the forward price.</t>
  </si>
  <si>
    <t>Subtract off the $10,000 arbitrage profit we want to lock in</t>
  </si>
  <si>
    <t>This leaves the amount we have to invest today at the US lending rate</t>
  </si>
  <si>
    <t>This leaves the amount we have to invest for 4 months:</t>
  </si>
  <si>
    <r>
      <t>The cost of carry formula for an index futures contract is:    F</t>
    </r>
    <r>
      <rPr>
        <vertAlign val="superscript"/>
        <sz val="10"/>
        <rFont val="Arial"/>
        <family val="2"/>
      </rPr>
      <t>eq</t>
    </r>
    <r>
      <rPr>
        <sz val="10"/>
        <rFont val="Arial"/>
        <family val="2"/>
      </rPr>
      <t xml:space="preserve">  =  I</t>
    </r>
    <r>
      <rPr>
        <vertAlign val="subscript"/>
        <sz val="10"/>
        <rFont val="Arial"/>
        <family val="2"/>
      </rPr>
      <t>0</t>
    </r>
    <r>
      <rPr>
        <sz val="10"/>
        <rFont val="Arial"/>
        <family val="2"/>
      </rPr>
      <t xml:space="preserve"> ( 1  +  ( r - d ) T/ 365 )</t>
    </r>
  </si>
  <si>
    <t>r is the riskless rate; d is the annual percentage dividend yield</t>
  </si>
  <si>
    <r>
      <t>I</t>
    </r>
    <r>
      <rPr>
        <vertAlign val="subscript"/>
        <sz val="10"/>
        <rFont val="Arial"/>
        <family val="2"/>
      </rPr>
      <t>0</t>
    </r>
    <r>
      <rPr>
        <sz val="10"/>
        <rFont val="Arial"/>
        <family val="2"/>
      </rPr>
      <t xml:space="preserve"> = </t>
    </r>
  </si>
  <si>
    <r>
      <t>r</t>
    </r>
    <r>
      <rPr>
        <vertAlign val="subscript"/>
        <sz val="10"/>
        <rFont val="Arial"/>
        <family val="2"/>
      </rPr>
      <t>Borrow</t>
    </r>
    <r>
      <rPr>
        <sz val="10"/>
        <rFont val="Arial"/>
        <family val="2"/>
      </rPr>
      <t xml:space="preserve"> = </t>
    </r>
  </si>
  <si>
    <r>
      <t>r</t>
    </r>
    <r>
      <rPr>
        <vertAlign val="subscript"/>
        <sz val="10"/>
        <rFont val="Arial"/>
        <family val="2"/>
      </rPr>
      <t>Lend</t>
    </r>
    <r>
      <rPr>
        <sz val="10"/>
        <rFont val="Arial"/>
        <family val="2"/>
      </rPr>
      <t xml:space="preserve"> = </t>
    </r>
  </si>
  <si>
    <t>Years =</t>
  </si>
  <si>
    <t>div yield =</t>
  </si>
  <si>
    <t>( T/ 365 )</t>
  </si>
  <si>
    <t xml:space="preserve">Solving for the interest rate in this equation, given the futures price in the market yields  </t>
  </si>
  <si>
    <t xml:space="preserve">F = </t>
  </si>
  <si>
    <t>At these prices, if you do the "Cash and carry" trade (buy spot - sell futures), you would lock in 4.333% return</t>
  </si>
  <si>
    <t>If you do the arbitrage from the short side, by selling the stock index portfolio short and going long futures,</t>
  </si>
  <si>
    <t>borrowing at 8.00%, so this is the direction you should do the arbitrage from:</t>
  </si>
  <si>
    <t xml:space="preserve">  Sell spot - Buy futures.</t>
  </si>
  <si>
    <t>Excess profit is just the difference between the rate that you can borrow at in the market,</t>
  </si>
  <si>
    <t>you are effectively borrowing money from the market at a rate of</t>
  </si>
  <si>
    <t xml:space="preserve">which is certainly better than </t>
  </si>
  <si>
    <t>and the rate you have to pay to produce a cash inflow today from a futures arbitrage</t>
  </si>
  <si>
    <t>a.  PDQ's beta relative to the cash index is the slope coefficient in the regression of PDQ's returns on the S&amp;P 500 index returns:</t>
  </si>
  <si>
    <t>b.  PDQ's risk minimizing hedge ratio, h*, with the S&amp;P futures contract is the slope coefficient in the regression of PDQ's return on the</t>
  </si>
  <si>
    <t>percentage futures price changes:</t>
  </si>
  <si>
    <t>prices:</t>
  </si>
  <si>
    <t>PDQ</t>
  </si>
  <si>
    <t>S&amp;P spot</t>
  </si>
  <si>
    <t>S&amp;P future</t>
  </si>
  <si>
    <t>mean returns:</t>
  </si>
  <si>
    <t xml:space="preserve">standard devs: </t>
  </si>
  <si>
    <t xml:space="preserve">PDQ correlation vs.  </t>
  </si>
  <si>
    <t xml:space="preserve">riskless rate: </t>
  </si>
  <si>
    <t xml:space="preserve">position size: </t>
  </si>
  <si>
    <r>
      <t>c.  The number of contracts to trade for a minimum risk hedge:  N</t>
    </r>
    <r>
      <rPr>
        <vertAlign val="subscript"/>
        <sz val="10"/>
        <rFont val="Arial"/>
        <family val="2"/>
      </rPr>
      <t>f</t>
    </r>
    <r>
      <rPr>
        <sz val="10"/>
        <rFont val="Arial"/>
        <family val="2"/>
      </rPr>
      <t xml:space="preserve"> = h* ($ value of cash position) / ($250 x futures price)  =  </t>
    </r>
  </si>
  <si>
    <t>d.  The standard deviation of the hedged position return is:</t>
  </si>
  <si>
    <r>
      <t xml:space="preserve">      Square root of ( Var [ R</t>
    </r>
    <r>
      <rPr>
        <vertAlign val="subscript"/>
        <sz val="10"/>
        <rFont val="Arial"/>
        <family val="2"/>
      </rPr>
      <t>spot</t>
    </r>
    <r>
      <rPr>
        <sz val="10"/>
        <rFont val="Arial"/>
        <family val="2"/>
      </rPr>
      <t xml:space="preserve"> ]  +  (h*)</t>
    </r>
    <r>
      <rPr>
        <vertAlign val="superscript"/>
        <sz val="10"/>
        <rFont val="Arial"/>
        <family val="2"/>
      </rPr>
      <t>2</t>
    </r>
    <r>
      <rPr>
        <sz val="10"/>
        <rFont val="Arial"/>
        <family val="2"/>
      </rPr>
      <t xml:space="preserve"> Var [R</t>
    </r>
    <r>
      <rPr>
        <vertAlign val="subscript"/>
        <sz val="10"/>
        <rFont val="Arial"/>
        <family val="2"/>
      </rPr>
      <t>future</t>
    </r>
    <r>
      <rPr>
        <sz val="10"/>
        <rFont val="Arial"/>
        <family val="2"/>
      </rPr>
      <t>]  -  2 h* correl [R</t>
    </r>
    <r>
      <rPr>
        <vertAlign val="subscript"/>
        <sz val="10"/>
        <rFont val="Arial"/>
        <family val="2"/>
      </rPr>
      <t>spot</t>
    </r>
    <r>
      <rPr>
        <sz val="10"/>
        <rFont val="Arial"/>
        <family val="2"/>
      </rPr>
      <t>, R</t>
    </r>
    <r>
      <rPr>
        <vertAlign val="subscript"/>
        <sz val="10"/>
        <rFont val="Arial"/>
        <family val="2"/>
      </rPr>
      <t>future</t>
    </r>
    <r>
      <rPr>
        <sz val="10"/>
        <rFont val="Arial"/>
        <family val="2"/>
      </rPr>
      <t>] x std dev [R</t>
    </r>
    <r>
      <rPr>
        <vertAlign val="subscript"/>
        <sz val="10"/>
        <rFont val="Arial"/>
        <family val="2"/>
      </rPr>
      <t>spot</t>
    </r>
    <r>
      <rPr>
        <sz val="10"/>
        <rFont val="Arial"/>
        <family val="2"/>
      </rPr>
      <t>] x std dev [R</t>
    </r>
    <r>
      <rPr>
        <vertAlign val="subscript"/>
        <sz val="10"/>
        <rFont val="Arial"/>
        <family val="2"/>
      </rPr>
      <t>future</t>
    </r>
    <r>
      <rPr>
        <sz val="10"/>
        <rFont val="Arial"/>
        <family val="2"/>
      </rPr>
      <t>] )   =</t>
    </r>
  </si>
  <si>
    <t>e.  The number of futures contracts to trade to change the beta of a position by some specified amount is:</t>
  </si>
  <si>
    <r>
      <t xml:space="preserve">      N</t>
    </r>
    <r>
      <rPr>
        <vertAlign val="subscript"/>
        <sz val="10"/>
        <rFont val="Arial"/>
        <family val="2"/>
      </rPr>
      <t>f</t>
    </r>
    <r>
      <rPr>
        <sz val="10"/>
        <rFont val="Arial"/>
        <family val="2"/>
      </rPr>
      <t xml:space="preserve"> = (desired change in beta) x ($ value of cash position) / ($250 x </t>
    </r>
    <r>
      <rPr>
        <b/>
        <sz val="10"/>
        <rFont val="Arial"/>
        <family val="2"/>
      </rPr>
      <t>spot index</t>
    </r>
    <r>
      <rPr>
        <sz val="10"/>
        <rFont val="Arial"/>
        <family val="2"/>
      </rPr>
      <t xml:space="preserve">)  =  </t>
    </r>
  </si>
  <si>
    <t xml:space="preserve">   so we SELL</t>
  </si>
  <si>
    <t xml:space="preserve">   contracts</t>
  </si>
  <si>
    <t>f.  For the beta = 0.40 hedged position,</t>
  </si>
  <si>
    <t xml:space="preserve">is </t>
  </si>
  <si>
    <r>
      <t xml:space="preserve">  Expected return = E [ R</t>
    </r>
    <r>
      <rPr>
        <vertAlign val="subscript"/>
        <sz val="10"/>
        <rFont val="Arial"/>
        <family val="2"/>
      </rPr>
      <t>spot ]</t>
    </r>
    <r>
      <rPr>
        <sz val="10"/>
        <rFont val="Arial"/>
        <family val="2"/>
      </rPr>
      <t xml:space="preserve"> - h E [ R</t>
    </r>
    <r>
      <rPr>
        <vertAlign val="subscript"/>
        <sz val="10"/>
        <rFont val="Arial"/>
        <family val="2"/>
      </rPr>
      <t>future</t>
    </r>
    <r>
      <rPr>
        <sz val="10"/>
        <rFont val="Arial"/>
        <family val="2"/>
      </rPr>
      <t xml:space="preserve"> ], where the actual hedge ratio  h =</t>
    </r>
  </si>
  <si>
    <t>Standard deviation of return is</t>
  </si>
  <si>
    <r>
      <t xml:space="preserve">      Square root of ( Var [ R</t>
    </r>
    <r>
      <rPr>
        <vertAlign val="subscript"/>
        <sz val="10"/>
        <rFont val="Arial"/>
        <family val="2"/>
      </rPr>
      <t>spot</t>
    </r>
    <r>
      <rPr>
        <sz val="10"/>
        <rFont val="Arial"/>
        <family val="2"/>
      </rPr>
      <t xml:space="preserve"> ]  +  h</t>
    </r>
    <r>
      <rPr>
        <vertAlign val="superscript"/>
        <sz val="10"/>
        <rFont val="Arial"/>
        <family val="2"/>
      </rPr>
      <t>2</t>
    </r>
    <r>
      <rPr>
        <sz val="10"/>
        <rFont val="Arial"/>
        <family val="2"/>
      </rPr>
      <t xml:space="preserve"> Var [R</t>
    </r>
    <r>
      <rPr>
        <vertAlign val="subscript"/>
        <sz val="10"/>
        <rFont val="Arial"/>
        <family val="2"/>
      </rPr>
      <t>future</t>
    </r>
    <r>
      <rPr>
        <sz val="10"/>
        <rFont val="Arial"/>
        <family val="2"/>
      </rPr>
      <t>]  -  2 h correl [R</t>
    </r>
    <r>
      <rPr>
        <vertAlign val="subscript"/>
        <sz val="10"/>
        <rFont val="Arial"/>
        <family val="2"/>
      </rPr>
      <t>spot</t>
    </r>
    <r>
      <rPr>
        <sz val="10"/>
        <rFont val="Arial"/>
        <family val="2"/>
      </rPr>
      <t>, R</t>
    </r>
    <r>
      <rPr>
        <vertAlign val="subscript"/>
        <sz val="10"/>
        <rFont val="Arial"/>
        <family val="2"/>
      </rPr>
      <t>future</t>
    </r>
    <r>
      <rPr>
        <sz val="10"/>
        <rFont val="Arial"/>
        <family val="2"/>
      </rPr>
      <t>] x std dev [R</t>
    </r>
    <r>
      <rPr>
        <vertAlign val="subscript"/>
        <sz val="10"/>
        <rFont val="Arial"/>
        <family val="2"/>
      </rPr>
      <t>spot</t>
    </r>
    <r>
      <rPr>
        <sz val="10"/>
        <rFont val="Arial"/>
        <family val="2"/>
      </rPr>
      <t>] x std dev [R</t>
    </r>
    <r>
      <rPr>
        <vertAlign val="subscript"/>
        <sz val="10"/>
        <rFont val="Arial"/>
        <family val="2"/>
      </rPr>
      <t>future</t>
    </r>
    <r>
      <rPr>
        <sz val="10"/>
        <rFont val="Arial"/>
        <family val="2"/>
      </rPr>
      <t>] )   =</t>
    </r>
  </si>
  <si>
    <t>a.   When h* is estimated from a regression of cash price changes on futures price changes, he number of futures contracts to trade to minimize risk is:</t>
  </si>
  <si>
    <r>
      <t xml:space="preserve">   N</t>
    </r>
    <r>
      <rPr>
        <vertAlign val="subscript"/>
        <sz val="10"/>
        <rFont val="Arial"/>
        <family val="2"/>
      </rPr>
      <t>f</t>
    </r>
    <r>
      <rPr>
        <sz val="10"/>
        <rFont val="Arial"/>
        <family val="2"/>
      </rPr>
      <t xml:space="preserve"> = h* (Face value of cash position) / (Face value of 1 futures contract)</t>
    </r>
  </si>
  <si>
    <t>Cash position face value</t>
  </si>
  <si>
    <t xml:space="preserve">h*   </t>
  </si>
  <si>
    <t xml:space="preserve">Bond price   </t>
  </si>
  <si>
    <t xml:space="preserve">Futures price   </t>
  </si>
  <si>
    <t xml:space="preserve">coupon   </t>
  </si>
  <si>
    <t xml:space="preserve">b.  Suppose you do trade </t>
  </si>
  <si>
    <t>contracts.</t>
  </si>
  <si>
    <t>1  month later:</t>
  </si>
  <si>
    <t>bond</t>
  </si>
  <si>
    <t>future</t>
  </si>
  <si>
    <t>price</t>
  </si>
  <si>
    <t>price change</t>
  </si>
  <si>
    <t>profit/loss</t>
  </si>
  <si>
    <t>coupon</t>
  </si>
  <si>
    <t>Total P/L</t>
  </si>
  <si>
    <t>(assume 1/12 year's coupon)</t>
  </si>
  <si>
    <t xml:space="preserve">      risk as we could have.  If keeping this extra exposure to interest rate risk was intentional, it was a good trade.  But if we were trying to minimize risk, </t>
  </si>
  <si>
    <t xml:space="preserve">      the positive outcome was just a lucky break.  A key factor here is that the cash-futures basis changed in our favor: the cash price rose by 4 points,</t>
  </si>
  <si>
    <t xml:space="preserve">     while the futures price only went up 2 points.  This was another lucky break.  So even if our deviation from the minimum risk hedge was done on purpose,</t>
  </si>
  <si>
    <t xml:space="preserve">     we were still lucky about the way things worked out.</t>
  </si>
  <si>
    <r>
      <t>c.  How good was this hedge?  Superficially, it looks good, because we made money.  But we underhedged (h</t>
    </r>
    <r>
      <rPr>
        <vertAlign val="subscript"/>
        <sz val="10"/>
        <rFont val="Arial"/>
        <family val="2"/>
      </rPr>
      <t>actual</t>
    </r>
    <r>
      <rPr>
        <sz val="10"/>
        <rFont val="Arial"/>
        <family val="2"/>
      </rPr>
      <t xml:space="preserve"> &lt; h*), so we did not eliminate as much of the </t>
    </r>
  </si>
  <si>
    <r>
      <t>the implied interest rate:  r</t>
    </r>
    <r>
      <rPr>
        <vertAlign val="subscript"/>
        <sz val="10"/>
        <rFont val="Arial"/>
        <family val="2"/>
      </rPr>
      <t>implied</t>
    </r>
    <r>
      <rPr>
        <sz val="10"/>
        <rFont val="Arial"/>
        <family val="2"/>
      </rPr>
      <t xml:space="preserve">  =  ( F / I</t>
    </r>
    <r>
      <rPr>
        <vertAlign val="subscript"/>
        <sz val="10"/>
        <rFont val="Arial"/>
        <family val="2"/>
      </rPr>
      <t>0</t>
    </r>
    <r>
      <rPr>
        <sz val="10"/>
        <rFont val="Arial"/>
        <family val="2"/>
      </rPr>
      <t xml:space="preserve">  -  1 ) /( T /365 )  +  d</t>
    </r>
  </si>
  <si>
    <t>on your money, which is obviously a bad deal.</t>
  </si>
  <si>
    <t>Or, alternatively, you might think about the excess return this way:  If you actually do the abitrage trade,</t>
  </si>
  <si>
    <t>by shorting the stock, investing the proceeds at the lending rate, and going long futures, then the arbitrage</t>
  </si>
  <si>
    <t>profit will be the difference between the implied interest rate and the rate you will earn on the proceeds.</t>
  </si>
  <si>
    <t xml:space="preserve">Excess profit in terms of the cost to raise funds:   </t>
  </si>
  <si>
    <t xml:space="preserve">Excess profit to doing the arbitrage trade:   </t>
  </si>
  <si>
    <t>Alternatively</t>
  </si>
  <si>
    <t xml:space="preserve">      We want to change beta by (0.40 - 1.23 ) =</t>
  </si>
  <si>
    <t>HOMEWORK 3</t>
  </si>
  <si>
    <t>Buying Euros Forward</t>
  </si>
  <si>
    <t>Selling Euros Forward</t>
  </si>
  <si>
    <t>We are committing to sell 25 million euros in 6 months and receive dollars.</t>
  </si>
  <si>
    <t>The euros will be in a euro-denominated bank account that we set up today.</t>
  </si>
  <si>
    <r>
      <t>What we must deposit today at the euro-zone lending rate is 25 million / (1 + R</t>
    </r>
    <r>
      <rPr>
        <vertAlign val="subscript"/>
        <sz val="10"/>
        <rFont val="Arial"/>
        <family val="2"/>
      </rPr>
      <t>lend</t>
    </r>
    <r>
      <rPr>
        <sz val="10"/>
        <rFont val="Arial"/>
        <family val="2"/>
      </rPr>
      <t xml:space="preserve"> x 1/2 year)</t>
    </r>
  </si>
  <si>
    <t>PV at 4.200%</t>
  </si>
  <si>
    <t>We get the euros to deposit by converting from dollars at the current spot exchange rate.</t>
  </si>
  <si>
    <t>This leaves the amount we have to borrow today at the US borrowing rate</t>
  </si>
  <si>
    <t>Add in the $10,000 arbitrage profit we want to get</t>
  </si>
  <si>
    <t>In 6 months we repay</t>
  </si>
  <si>
    <t>Loan repayment at 3.100%</t>
  </si>
  <si>
    <t>Short 50,000 ounces @1340.00</t>
  </si>
  <si>
    <t xml:space="preserve">   50,000 x 1340.00 x 1.000% x 4/12  =</t>
  </si>
  <si>
    <t>The forward price to quote is therefore  $67,414,237 / 50,000 =</t>
  </si>
  <si>
    <t>We are committing to sell gold and receive dollars in 4 months.</t>
  </si>
  <si>
    <t>The gold we deliver will be purchased today.</t>
  </si>
  <si>
    <t>Buy 50,000 ounces @1340.00</t>
  </si>
  <si>
    <t>Cost =</t>
  </si>
  <si>
    <t>Add in the $10,000 arbitrage profit we want to lock in (as of today),</t>
  </si>
  <si>
    <t>This is the amount we have to borrow for 4 months:</t>
  </si>
  <si>
    <t>The payoff on this loan at the 3.100% borrowing rate will be</t>
  </si>
  <si>
    <t>Lend the gold out in the gold lease market for 4 months</t>
  </si>
  <si>
    <r>
      <t xml:space="preserve">In addition to having the gold to deliver, we will </t>
    </r>
    <r>
      <rPr>
        <u/>
        <sz val="10"/>
        <rFont val="Arial"/>
        <family val="2"/>
      </rPr>
      <t>receive</t>
    </r>
    <r>
      <rPr>
        <sz val="10"/>
        <rFont val="Arial"/>
        <family val="2"/>
      </rPr>
      <t xml:space="preserve"> the lease fee, which lowers the cost</t>
    </r>
  </si>
  <si>
    <t>This is the dollar amount we will need to receive to cover our costs</t>
  </si>
  <si>
    <t>The forward price to quote is therefore  $67,479,103 / 50,000 =</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</si>
</sst>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_(* \(#,##0.00\);_(* &quot;-&quot;??_);_(@_)"/>
    <numFmt numFmtId="164" formatCode="0.000%"/>
    <numFmt numFmtId="165" formatCode="&quot;$&quot;#,##0"/>
    <numFmt numFmtId="166" formatCode="[$EUR]\ #,##0"/>
    <numFmt numFmtId="167" formatCode="#,##0.0000"/>
    <numFmt numFmtId="168" formatCode="&quot;$&quot;#,##0.00"/>
    <numFmt numFmtId="169" formatCode="_(* #,##0_);_(* \(#,##0\);_(* &quot;-&quot;??_);_(@_)"/>
  </numFmts>
  <fonts count="10" x14ac:knownFonts="1">
    <font>
      <sz val="10"/>
      <name val="Arial"/>
    </font>
    <font>
      <sz val="10"/>
      <name val="Arial"/>
      <family val="2"/>
    </font>
    <font>
      <sz val="10"/>
      <name val="Arial"/>
      <family val="2"/>
    </font>
    <font>
      <b/>
      <sz val="12"/>
      <name val="Arial"/>
      <family val="2"/>
    </font>
    <font>
      <vertAlign val="subscript"/>
      <sz val="10"/>
      <name val="Arial"/>
      <family val="2"/>
    </font>
    <font>
      <vertAlign val="superscript"/>
      <sz val="10"/>
      <name val="Arial"/>
      <family val="2"/>
    </font>
    <font>
      <sz val="8"/>
      <name val="Arial"/>
      <family val="2"/>
    </font>
    <font>
      <b/>
      <sz val="10"/>
      <name val="Arial"/>
      <family val="2"/>
    </font>
    <font>
      <b/>
      <u/>
      <sz val="10"/>
      <name val="Arial"/>
      <family val="2"/>
    </font>
    <font>
      <u/>
      <sz val="10"/>
      <name val="Arial"/>
      <family val="2"/>
    </font>
  </fonts>
  <fills count="3">
    <fill>
      <patternFill patternType="none"/>
    </fill>
    <fill>
      <patternFill patternType="gray125"/>
    </fill>
    <fill>
      <patternFill patternType="solid">
        <fgColor indexed="43"/>
        <bgColor indexed="64"/>
      </patternFill>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29">
    <xf numFmtId="0" fontId="0" fillId="0" borderId="0" xfId="0"/>
    <xf numFmtId="164" fontId="0" fillId="0" borderId="0" xfId="0" applyNumberFormat="1"/>
    <xf numFmtId="165" fontId="0" fillId="0" borderId="0" xfId="0" applyNumberFormat="1"/>
    <xf numFmtId="0" fontId="0" fillId="2" borderId="0" xfId="0" applyFill="1"/>
    <xf numFmtId="0" fontId="3" fillId="0" borderId="0" xfId="0" applyFont="1"/>
    <xf numFmtId="166" fontId="0" fillId="0" borderId="0" xfId="0" applyNumberFormat="1"/>
    <xf numFmtId="0" fontId="0" fillId="0" borderId="0" xfId="0" quotePrefix="1" applyAlignment="1">
      <alignment horizontal="right"/>
    </xf>
    <xf numFmtId="167" fontId="0" fillId="2" borderId="0" xfId="0" applyNumberFormat="1" applyFill="1"/>
    <xf numFmtId="3" fontId="0" fillId="0" borderId="0" xfId="0" applyNumberFormat="1"/>
    <xf numFmtId="168" fontId="0" fillId="0" borderId="0" xfId="0" applyNumberFormat="1"/>
    <xf numFmtId="168" fontId="0" fillId="2" borderId="0" xfId="0" applyNumberFormat="1" applyFill="1"/>
    <xf numFmtId="10" fontId="0" fillId="0" borderId="0" xfId="2" applyNumberFormat="1" applyFont="1"/>
    <xf numFmtId="0" fontId="0" fillId="0" borderId="0" xfId="0" applyAlignment="1">
      <alignment horizontal="right"/>
    </xf>
    <xf numFmtId="0" fontId="2" fillId="0" borderId="0" xfId="0" applyFont="1"/>
    <xf numFmtId="10" fontId="0" fillId="0" borderId="0" xfId="0" applyNumberFormat="1"/>
    <xf numFmtId="164" fontId="0" fillId="2" borderId="0" xfId="2" applyNumberFormat="1" applyFont="1" applyFill="1"/>
    <xf numFmtId="164" fontId="0" fillId="0" borderId="0" xfId="0" applyNumberFormat="1" applyAlignment="1">
      <alignment horizontal="center"/>
    </xf>
    <xf numFmtId="164" fontId="0" fillId="2" borderId="0" xfId="0" applyNumberFormat="1" applyFill="1"/>
    <xf numFmtId="2" fontId="0" fillId="0" borderId="0" xfId="0" applyNumberFormat="1"/>
    <xf numFmtId="169" fontId="0" fillId="0" borderId="0" xfId="1" applyNumberFormat="1" applyFont="1"/>
    <xf numFmtId="1" fontId="0" fillId="2" borderId="0" xfId="0" applyNumberFormat="1" applyFill="1"/>
    <xf numFmtId="10" fontId="0" fillId="2" borderId="0" xfId="2" applyNumberFormat="1" applyFont="1" applyFill="1"/>
    <xf numFmtId="0" fontId="0" fillId="0" borderId="0" xfId="0" applyAlignment="1">
      <alignment horizontal="left"/>
    </xf>
    <xf numFmtId="0" fontId="0" fillId="0" borderId="0" xfId="0" applyAlignment="1">
      <alignment horizontal="center"/>
    </xf>
    <xf numFmtId="169" fontId="0" fillId="0" borderId="0" xfId="0" applyNumberFormat="1"/>
    <xf numFmtId="169" fontId="0" fillId="2" borderId="0" xfId="0" applyNumberFormat="1" applyFill="1"/>
    <xf numFmtId="0" fontId="8" fillId="0" borderId="0" xfId="0" applyFont="1"/>
    <xf numFmtId="0" fontId="1" fillId="0" borderId="0" xfId="0" applyFont="1"/>
    <xf numFmtId="0" fontId="9" fillId="0" borderId="0" xfId="0" applyFont="1"/>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238125</xdr:colOff>
      <xdr:row>2</xdr:row>
      <xdr:rowOff>104775</xdr:rowOff>
    </xdr:from>
    <xdr:to>
      <xdr:col>7</xdr:col>
      <xdr:colOff>809625</xdr:colOff>
      <xdr:row>18</xdr:row>
      <xdr:rowOff>123825</xdr:rowOff>
    </xdr:to>
    <xdr:sp macro="" textlink="">
      <xdr:nvSpPr>
        <xdr:cNvPr id="2049" name="Text Box 1"/>
        <xdr:cNvSpPr txBox="1">
          <a:spLocks noChangeArrowheads="1"/>
        </xdr:cNvSpPr>
      </xdr:nvSpPr>
      <xdr:spPr bwMode="auto">
        <a:xfrm>
          <a:off x="238125" y="466725"/>
          <a:ext cx="7439025" cy="2609850"/>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US" sz="1200" b="1" i="0" u="none" strike="noStrike" baseline="0">
              <a:solidFill>
                <a:srgbClr val="000000"/>
              </a:solidFill>
              <a:latin typeface="Arial"/>
              <a:cs typeface="Arial"/>
            </a:rPr>
            <a:t>Q1.  Pricing a Foreign Currency Forward</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Your firm is a market maker in FX forwards.  A customer wants a 6-month forward  contract to sell 25 million euro for dollars.  The head of trading needs to quote a forward exchange rate to bid for the contract and she wants you to figure out a number that will produce an arbitrage profit for the firm worth $10,000 in today's dollars, i.e., in present value terms.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Current market data:</a:t>
          </a:r>
        </a:p>
        <a:p>
          <a:pPr algn="l" rtl="0">
            <a:defRPr sz="1000"/>
          </a:pPr>
          <a:r>
            <a:rPr lang="en-US" sz="1000" b="0" i="0" u="none" strike="noStrike" baseline="0">
              <a:solidFill>
                <a:srgbClr val="000000"/>
              </a:solidFill>
              <a:latin typeface="Arial"/>
              <a:cs typeface="Arial"/>
            </a:rPr>
            <a:t>                           Current spot exchange rate:       0.9100  dollars per euro</a:t>
          </a:r>
        </a:p>
        <a:p>
          <a:pPr algn="l" rtl="0">
            <a:defRPr sz="1000"/>
          </a:pPr>
          <a:r>
            <a:rPr lang="en-US" sz="1000" b="0" i="0" u="none" strike="noStrike" baseline="0">
              <a:solidFill>
                <a:srgbClr val="000000"/>
              </a:solidFill>
              <a:latin typeface="Arial"/>
              <a:cs typeface="Arial"/>
            </a:rPr>
            <a:t>                             US 6-month interest rates:       3.100%  borrowing rate</a:t>
          </a:r>
        </a:p>
        <a:p>
          <a:pPr algn="l" rtl="0">
            <a:defRPr sz="1000"/>
          </a:pPr>
          <a:r>
            <a:rPr lang="en-US" sz="1000" b="0" i="0" u="none" strike="noStrike" baseline="0">
              <a:solidFill>
                <a:srgbClr val="000000"/>
              </a:solidFill>
              <a:latin typeface="Arial"/>
              <a:cs typeface="Arial"/>
            </a:rPr>
            <a:t>                                                                          	2.900%  lending rate</a:t>
          </a:r>
        </a:p>
        <a:p>
          <a:pPr algn="l" rtl="0">
            <a:defRPr sz="1000"/>
          </a:pPr>
          <a:r>
            <a:rPr lang="en-US" sz="1000" b="0" i="0" u="none" strike="noStrike" baseline="0">
              <a:solidFill>
                <a:srgbClr val="000000"/>
              </a:solidFill>
              <a:latin typeface="Arial"/>
              <a:cs typeface="Arial"/>
            </a:rPr>
            <a:t>                           Euro-zone 6-month interest:      4.400%  borrowing rate</a:t>
          </a:r>
        </a:p>
        <a:p>
          <a:pPr algn="l" rtl="0">
            <a:defRPr sz="1000"/>
          </a:pPr>
          <a:r>
            <a:rPr lang="en-US" sz="1000" b="0" i="0" u="none" strike="noStrike" baseline="0">
              <a:solidFill>
                <a:srgbClr val="000000"/>
              </a:solidFill>
              <a:latin typeface="Arial"/>
              <a:cs typeface="Arial"/>
            </a:rPr>
            <a:t>                                                                          	4.200%  lending rate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At what exchange rate do you recommend that she should commit the firm to buy 25 million euro in 6 months?</a:t>
          </a:r>
        </a:p>
        <a:p>
          <a:pPr algn="l" rtl="0">
            <a:defRPr sz="1000"/>
          </a:pPr>
          <a:endParaRPr lang="en-US" sz="1000" b="0" i="0" u="none" strike="noStrike" baseline="0">
            <a:solidFill>
              <a:srgbClr val="000000"/>
            </a:solidFill>
            <a:latin typeface="Arial"/>
            <a:cs typeface="Arial"/>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sz="1000" u="sng">
              <a:effectLst/>
              <a:latin typeface="+mn-lt"/>
              <a:ea typeface="+mn-ea"/>
              <a:cs typeface="+mn-cs"/>
            </a:rPr>
            <a:t>For two-person teams, </a:t>
          </a:r>
          <a:r>
            <a:rPr lang="en-US" sz="1000" b="1" u="sng">
              <a:effectLst/>
              <a:latin typeface="+mn-lt"/>
              <a:ea typeface="+mn-ea"/>
              <a:cs typeface="+mn-cs"/>
            </a:rPr>
            <a:t>also</a:t>
          </a:r>
          <a:r>
            <a:rPr lang="en-US" sz="1000" u="sng">
              <a:effectLst/>
              <a:latin typeface="+mn-lt"/>
              <a:ea typeface="+mn-ea"/>
              <a:cs typeface="+mn-cs"/>
            </a:rPr>
            <a:t> answer this</a:t>
          </a:r>
          <a:r>
            <a:rPr lang="en-US" sz="1000">
              <a:effectLst/>
              <a:latin typeface="+mn-lt"/>
              <a:ea typeface="+mn-ea"/>
              <a:cs typeface="+mn-cs"/>
            </a:rPr>
            <a:t>:   Suppose the terms are the same as above, but the customer wants to </a:t>
          </a:r>
          <a:r>
            <a:rPr lang="en-US" sz="1000" u="sng">
              <a:effectLst/>
              <a:latin typeface="+mn-lt"/>
              <a:ea typeface="+mn-ea"/>
              <a:cs typeface="+mn-cs"/>
            </a:rPr>
            <a:t>buy</a:t>
          </a:r>
          <a:r>
            <a:rPr lang="en-US" sz="1000" u="none">
              <a:effectLst/>
              <a:latin typeface="+mn-lt"/>
              <a:ea typeface="+mn-ea"/>
              <a:cs typeface="+mn-cs"/>
            </a:rPr>
            <a:t> e</a:t>
          </a:r>
          <a:r>
            <a:rPr lang="en-US" sz="1000">
              <a:effectLst/>
              <a:latin typeface="+mn-lt"/>
              <a:ea typeface="+mn-ea"/>
              <a:cs typeface="+mn-cs"/>
            </a:rPr>
            <a:t>uro from your firm.  At what exchange rate should you commit to sell 25 million euro in 6 months, so as to make $10,000 on the trade?</a:t>
          </a:r>
        </a:p>
        <a:p>
          <a:pPr algn="l" rtl="0">
            <a:defRPr sz="1000"/>
          </a:pPr>
          <a:endParaRPr lang="en-US" sz="1000" b="0" i="0" u="none" strike="noStrike" baseline="0">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323850</xdr:colOff>
      <xdr:row>1</xdr:row>
      <xdr:rowOff>104775</xdr:rowOff>
    </xdr:from>
    <xdr:to>
      <xdr:col>7</xdr:col>
      <xdr:colOff>0</xdr:colOff>
      <xdr:row>15</xdr:row>
      <xdr:rowOff>142875</xdr:rowOff>
    </xdr:to>
    <xdr:sp macro="" textlink="">
      <xdr:nvSpPr>
        <xdr:cNvPr id="3073" name="Text Box 1"/>
        <xdr:cNvSpPr txBox="1">
          <a:spLocks noChangeArrowheads="1"/>
        </xdr:cNvSpPr>
      </xdr:nvSpPr>
      <xdr:spPr bwMode="auto">
        <a:xfrm>
          <a:off x="323850" y="266700"/>
          <a:ext cx="6657975" cy="2305050"/>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US" sz="1200" b="1" i="0" u="none" strike="noStrike" baseline="0">
              <a:solidFill>
                <a:srgbClr val="000000"/>
              </a:solidFill>
              <a:latin typeface="Arial"/>
              <a:cs typeface="Arial"/>
            </a:rPr>
            <a:t>Q2.  Gold Futures Arbitrage</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Your firm is a metals dealer. A customer wants a contract to sell you 50,000 ounces of gold in 4 months.  The head of trading needs to quote a price to bid for the contract and she wants you to figure out a number that will produce an arbitrage profit for the firm worth $10,000 in today's dollars, i.e., in present value terms.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Current market data:</a:t>
          </a:r>
        </a:p>
        <a:p>
          <a:pPr algn="l" rtl="0">
            <a:defRPr sz="1000"/>
          </a:pPr>
          <a:r>
            <a:rPr lang="en-US" sz="1000" b="0" i="0" u="none" strike="noStrike" baseline="0">
              <a:solidFill>
                <a:srgbClr val="000000"/>
              </a:solidFill>
              <a:latin typeface="Arial"/>
              <a:cs typeface="Arial"/>
            </a:rPr>
            <a:t>                              Current spot price for gold: 1340.00  dollars per ounce</a:t>
          </a:r>
        </a:p>
        <a:p>
          <a:pPr algn="l" rtl="0">
            <a:defRPr sz="1000"/>
          </a:pPr>
          <a:r>
            <a:rPr lang="en-US" sz="1000" b="0" i="0" u="none" strike="noStrike" baseline="0">
              <a:solidFill>
                <a:srgbClr val="000000"/>
              </a:solidFill>
              <a:latin typeface="Arial"/>
              <a:cs typeface="Arial"/>
            </a:rPr>
            <a:t>                              US 4-month interest rates: 3.100%  borrowing rate</a:t>
          </a:r>
        </a:p>
        <a:p>
          <a:pPr algn="l" rtl="0">
            <a:defRPr sz="1000"/>
          </a:pPr>
          <a:r>
            <a:rPr lang="en-US" sz="1000" b="0" i="0" u="none" strike="noStrike" baseline="0">
              <a:solidFill>
                <a:srgbClr val="000000"/>
              </a:solidFill>
              <a:latin typeface="Arial"/>
              <a:cs typeface="Arial"/>
            </a:rPr>
            <a:t>                                                                     2.900%  lending rate</a:t>
          </a:r>
        </a:p>
        <a:p>
          <a:pPr algn="l" rtl="0">
            <a:defRPr sz="1000"/>
          </a:pPr>
          <a:r>
            <a:rPr lang="en-US" sz="1000" b="0" i="0" u="none" strike="noStrike" baseline="0">
              <a:solidFill>
                <a:srgbClr val="000000"/>
              </a:solidFill>
              <a:latin typeface="Arial"/>
              <a:cs typeface="Arial"/>
            </a:rPr>
            <a:t>                                            Gold lease rate:  1.000%  annual rate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At what price do you recommend that she should commit the firm to buy 50,000 ounces of gold 4 months from now?</a:t>
          </a:r>
        </a:p>
        <a:p>
          <a:pPr algn="l" rtl="0">
            <a:defRPr sz="1000"/>
          </a:pPr>
          <a:endParaRPr lang="en-US" sz="1000" b="0" i="0" u="none" strike="noStrike" baseline="0">
            <a:solidFill>
              <a:srgbClr val="000000"/>
            </a:solidFill>
            <a:latin typeface="Arial"/>
            <a:cs typeface="Arial"/>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323850</xdr:colOff>
      <xdr:row>1</xdr:row>
      <xdr:rowOff>104775</xdr:rowOff>
    </xdr:from>
    <xdr:to>
      <xdr:col>10</xdr:col>
      <xdr:colOff>19050</xdr:colOff>
      <xdr:row>9</xdr:row>
      <xdr:rowOff>114300</xdr:rowOff>
    </xdr:to>
    <xdr:sp macro="" textlink="">
      <xdr:nvSpPr>
        <xdr:cNvPr id="4097" name="Text Box 1"/>
        <xdr:cNvSpPr txBox="1">
          <a:spLocks noChangeArrowheads="1"/>
        </xdr:cNvSpPr>
      </xdr:nvSpPr>
      <xdr:spPr bwMode="auto">
        <a:xfrm>
          <a:off x="323850" y="266700"/>
          <a:ext cx="6134100" cy="1304925"/>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US" sz="1200" b="1" i="0" u="none" strike="noStrike" baseline="0">
              <a:solidFill>
                <a:srgbClr val="000000"/>
              </a:solidFill>
              <a:latin typeface="Arial"/>
              <a:cs typeface="Arial"/>
            </a:rPr>
            <a:t>Q.3   Stock Index Futures Arbitrage</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Suppose the S&amp;P 500 index is at 1900, its dividend yield is 3% annually, and the futures contract expiring in 2 months is at 1902.  What is the implied riskless interest rate, i.e., what rate of interest would make 1902 the cost of carry price?  If you can borrow at 8% or lend money at 6%, exactly what would you do in this situation, assuming there were no costs or practical problems with doing arbitrage in this market?  What would your excess profit be?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209550</xdr:colOff>
      <xdr:row>1</xdr:row>
      <xdr:rowOff>0</xdr:rowOff>
    </xdr:from>
    <xdr:to>
      <xdr:col>13</xdr:col>
      <xdr:colOff>409575</xdr:colOff>
      <xdr:row>34</xdr:row>
      <xdr:rowOff>66675</xdr:rowOff>
    </xdr:to>
    <xdr:sp macro="" textlink="">
      <xdr:nvSpPr>
        <xdr:cNvPr id="5121" name="Text Box 1"/>
        <xdr:cNvSpPr txBox="1">
          <a:spLocks noChangeArrowheads="1"/>
        </xdr:cNvSpPr>
      </xdr:nvSpPr>
      <xdr:spPr bwMode="auto">
        <a:xfrm>
          <a:off x="819150" y="161925"/>
          <a:ext cx="7667625" cy="5410200"/>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US" sz="1200" b="1" i="0" u="none" strike="noStrike" baseline="0">
              <a:solidFill>
                <a:srgbClr val="000000"/>
              </a:solidFill>
              <a:latin typeface="Arial"/>
              <a:cs typeface="Arial"/>
            </a:rPr>
            <a:t>Q4.  Stock Index Futures Hedge Design</a:t>
          </a:r>
          <a:r>
            <a:rPr lang="en-US" sz="1000" b="0" i="0" u="none" strike="noStrike" baseline="0">
              <a:solidFill>
                <a:srgbClr val="000000"/>
              </a:solidFill>
              <a:latin typeface="Arial"/>
              <a:cs typeface="Arial"/>
            </a:rPr>
            <a:t>  </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You are trying to set up a 1 week hedge for a position of $60 million in PDQ stock.  You have the following data computed from the recent prices for PDQ, the S&amp;P 500 spot index and the nearby S&amp;P futures contract.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R</a:t>
          </a:r>
          <a:r>
            <a:rPr lang="en-US" sz="1000" b="0" i="0" u="none" strike="noStrike" baseline="-25000">
              <a:solidFill>
                <a:srgbClr val="000000"/>
              </a:solidFill>
              <a:latin typeface="Arial"/>
              <a:cs typeface="Arial"/>
            </a:rPr>
            <a:t>PDQ</a:t>
          </a:r>
          <a:r>
            <a:rPr lang="en-US" sz="1000" b="0" i="0" u="none" strike="noStrike" baseline="0">
              <a:solidFill>
                <a:srgbClr val="000000"/>
              </a:solidFill>
              <a:latin typeface="Arial"/>
              <a:cs typeface="Arial"/>
            </a:rPr>
            <a:t> = 2.41 + 1.23 RSP</a:t>
          </a:r>
          <a:r>
            <a:rPr lang="en-US" sz="1000" b="0" i="0" u="none" strike="noStrike" baseline="-25000">
              <a:solidFill>
                <a:srgbClr val="000000"/>
              </a:solidFill>
              <a:latin typeface="Arial"/>
              <a:cs typeface="Arial"/>
            </a:rPr>
            <a:t>CASH</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R</a:t>
          </a:r>
          <a:r>
            <a:rPr lang="en-US" sz="1000" b="0" i="0" u="none" strike="noStrike" baseline="-25000">
              <a:solidFill>
                <a:srgbClr val="000000"/>
              </a:solidFill>
              <a:latin typeface="Arial"/>
              <a:cs typeface="Arial"/>
            </a:rPr>
            <a:t>PDQ</a:t>
          </a:r>
          <a:r>
            <a:rPr lang="en-US" sz="1000" b="0" i="0" u="none" strike="noStrike" baseline="0">
              <a:solidFill>
                <a:srgbClr val="000000"/>
              </a:solidFill>
              <a:latin typeface="Arial"/>
              <a:cs typeface="Arial"/>
            </a:rPr>
            <a:t> = 1.51 + 1.15 RSP</a:t>
          </a:r>
          <a:r>
            <a:rPr lang="en-US" sz="1000" b="0" i="0" u="none" strike="noStrike" baseline="-25000">
              <a:solidFill>
                <a:srgbClr val="000000"/>
              </a:solidFill>
              <a:latin typeface="Arial"/>
              <a:cs typeface="Arial"/>
            </a:rPr>
            <a:t>FUT</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PDQ         S&amp;P Index     March S&amp;P Future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Current level           50             1000.00            1012.50</a:t>
          </a:r>
        </a:p>
        <a:p>
          <a:pPr algn="l" rtl="0">
            <a:defRPr sz="1000"/>
          </a:pPr>
          <a:r>
            <a:rPr lang="en-US" sz="1000" b="0" i="0" u="none" strike="noStrike" baseline="0">
              <a:solidFill>
                <a:srgbClr val="000000"/>
              </a:solidFill>
              <a:latin typeface="Arial"/>
              <a:cs typeface="Arial"/>
            </a:rPr>
            <a:t>Mean return           18.0              15.2                   8.7</a:t>
          </a:r>
        </a:p>
        <a:p>
          <a:pPr algn="l" rtl="0">
            <a:defRPr sz="1000"/>
          </a:pPr>
          <a:r>
            <a:rPr lang="en-US" sz="1000" b="0" i="0" u="none" strike="noStrike" baseline="0">
              <a:solidFill>
                <a:srgbClr val="000000"/>
              </a:solidFill>
              <a:latin typeface="Arial"/>
              <a:cs typeface="Arial"/>
            </a:rPr>
            <a:t>Standard dev          22.0              15.0                 15.5</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Correlations:                PDQ vs S&amp;P Index:  0.83</a:t>
          </a:r>
        </a:p>
        <a:p>
          <a:pPr algn="l" rtl="0">
            <a:defRPr sz="1000"/>
          </a:pPr>
          <a:r>
            <a:rPr lang="en-US" sz="1000" b="0" i="0" u="none" strike="noStrike" baseline="0">
              <a:solidFill>
                <a:srgbClr val="000000"/>
              </a:solidFill>
              <a:latin typeface="Arial"/>
              <a:cs typeface="Arial"/>
            </a:rPr>
            <a:t>                                  PDQ vs S&amp;P Future:  0.81</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Riskless rate         5.0 percent</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  With these data, what is the estimate of PDQ's beta relative to the cash index?</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b.  What hedge ratio should you use to achieve a minimum risk hedge for PDQ?</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c.  How many March S&amp;P futures contracts would you trade to achieve the minimum risk hedge?  (Contract size = $250 times the index.)</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d.  What will be the standard deviation of the return on the minimum risk hedge?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e.  Suppose you only wanted to reduce the exposure to market risk, but not eliminate it entirely.  What if you wanted the overall beta of the position to be 0.40.  How many futures contracts should you trade? </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f.  What would be the expected return and standard deviation of the beta=0.40 hedged position?</a:t>
          </a:r>
        </a:p>
        <a:p>
          <a:pPr algn="l" rtl="0">
            <a:defRPr sz="1000"/>
          </a:pPr>
          <a:endParaRPr lang="en-US" sz="1000" b="0" i="0" u="none" strike="noStrike" baseline="0">
            <a:solidFill>
              <a:srgbClr val="000000"/>
            </a:solidFill>
            <a:latin typeface="Arial"/>
            <a:cs typeface="Aria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219075</xdr:colOff>
      <xdr:row>1</xdr:row>
      <xdr:rowOff>123825</xdr:rowOff>
    </xdr:from>
    <xdr:to>
      <xdr:col>13</xdr:col>
      <xdr:colOff>304800</xdr:colOff>
      <xdr:row>18</xdr:row>
      <xdr:rowOff>66675</xdr:rowOff>
    </xdr:to>
    <xdr:sp macro="" textlink="">
      <xdr:nvSpPr>
        <xdr:cNvPr id="6145" name="Text Box 1"/>
        <xdr:cNvSpPr txBox="1">
          <a:spLocks noChangeArrowheads="1"/>
        </xdr:cNvSpPr>
      </xdr:nvSpPr>
      <xdr:spPr bwMode="auto">
        <a:xfrm>
          <a:off x="828675" y="285750"/>
          <a:ext cx="7972425" cy="2695575"/>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n-US" sz="1200" b="1" i="0" u="none" strike="noStrike" baseline="0">
              <a:solidFill>
                <a:srgbClr val="000000"/>
              </a:solidFill>
              <a:latin typeface="Arial"/>
              <a:cs typeface="Arial"/>
            </a:rPr>
            <a:t>Q. 5  T-Bond Futures Hedge</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Suppose your bank owns $25 million face value of a 6.50 percent coupon 30 year Treasury bond, currently priced at 103 that you are going to hedge with T bond futures.  The futures price is 97.  Your research department reports the following results from a regression of past price changes for the bond (DB) regressed on the futures price changes (DF) over the past two years.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DB = 0.050 + 0.951 DF </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a)  How many futures contracts should you trade if you wanted to minimize the risk in your hedged position? </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b)  Suppose you did trade 185 contracts.  One month later, the bond price is 107 and the futures price is 99.  What was the profit (in dollars) on your cash position, your futures position, and the hedged position?  (Don't forget accrued coupon interest.)</a:t>
          </a:r>
        </a:p>
        <a:p>
          <a:pPr algn="l" rtl="0">
            <a:defRPr sz="1000"/>
          </a:pPr>
          <a:r>
            <a:rPr lang="en-US" sz="1000" b="0" i="0" u="none" strike="noStrike" baseline="0">
              <a:solidFill>
                <a:srgbClr val="000000"/>
              </a:solidFill>
              <a:latin typeface="Arial"/>
              <a:cs typeface="Arial"/>
            </a:rPr>
            <a:t> </a:t>
          </a:r>
        </a:p>
        <a:p>
          <a:pPr algn="l" rtl="0">
            <a:defRPr sz="1000"/>
          </a:pPr>
          <a:r>
            <a:rPr lang="en-US" sz="1000" b="0" i="0" u="none" strike="noStrike" baseline="0">
              <a:solidFill>
                <a:srgbClr val="000000"/>
              </a:solidFill>
              <a:latin typeface="Arial"/>
              <a:cs typeface="Arial"/>
            </a:rPr>
            <a:t>c)  The chief financial officer would like a report from you on how the hedge (with 185 contracts) worked out.  Please give an overall evaluation of the performance of this hedge.</a:t>
          </a:r>
        </a:p>
        <a:p>
          <a:pPr algn="l" rtl="0">
            <a:defRPr sz="1000"/>
          </a:pPr>
          <a:endParaRPr lang="en-US" sz="1000" b="0" i="0" u="none" strike="noStrike" baseline="0">
            <a:solidFill>
              <a:srgbClr val="000000"/>
            </a:solidFill>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abSelected="1" zoomScale="82" zoomScaleNormal="82" workbookViewId="0"/>
  </sheetViews>
  <sheetFormatPr defaultColWidth="14.7109375" defaultRowHeight="12.75" x14ac:dyDescent="0.2"/>
  <cols>
    <col min="1" max="5" width="14.7109375" customWidth="1"/>
    <col min="6" max="6" width="18.42578125" customWidth="1"/>
    <col min="7" max="7" width="14.7109375" customWidth="1"/>
    <col min="8" max="8" width="16.85546875" customWidth="1"/>
  </cols>
  <sheetData>
    <row r="1" spans="3:3" ht="15.75" x14ac:dyDescent="0.25">
      <c r="C1" s="4" t="s">
        <v>98</v>
      </c>
    </row>
    <row r="21" spans="1:8" x14ac:dyDescent="0.2">
      <c r="A21" s="26" t="s">
        <v>99</v>
      </c>
      <c r="B21" s="28"/>
    </row>
    <row r="22" spans="1:8" x14ac:dyDescent="0.2">
      <c r="A22" t="s">
        <v>0</v>
      </c>
      <c r="H22" s="5">
        <v>25000000</v>
      </c>
    </row>
    <row r="24" spans="1:8" x14ac:dyDescent="0.2">
      <c r="A24" t="s">
        <v>11</v>
      </c>
      <c r="H24" s="5"/>
    </row>
    <row r="25" spans="1:8" ht="15.75" x14ac:dyDescent="0.3">
      <c r="A25" t="s">
        <v>1</v>
      </c>
      <c r="G25" t="s">
        <v>3</v>
      </c>
      <c r="H25" s="5">
        <f>+H22/(1+0.044/2)</f>
        <v>24461839.530332681</v>
      </c>
    </row>
    <row r="26" spans="1:8" x14ac:dyDescent="0.2">
      <c r="A26" t="s">
        <v>2</v>
      </c>
      <c r="G26" t="s">
        <v>4</v>
      </c>
      <c r="H26" s="2">
        <f>+H25*0.91</f>
        <v>22260273.97260274</v>
      </c>
    </row>
    <row r="28" spans="1:8" x14ac:dyDescent="0.2">
      <c r="A28" t="s">
        <v>21</v>
      </c>
      <c r="H28" s="2">
        <v>-10000</v>
      </c>
    </row>
    <row r="30" spans="1:8" x14ac:dyDescent="0.2">
      <c r="A30" t="s">
        <v>22</v>
      </c>
      <c r="H30" s="2">
        <f>+H26+H28</f>
        <v>22250273.97260274</v>
      </c>
    </row>
    <row r="31" spans="1:8" x14ac:dyDescent="0.2">
      <c r="A31" t="s">
        <v>5</v>
      </c>
      <c r="G31" t="s">
        <v>6</v>
      </c>
      <c r="H31" s="2">
        <f>+H30*(1+0.029/2)</f>
        <v>22572902.94520548</v>
      </c>
    </row>
    <row r="33" spans="1:8" x14ac:dyDescent="0.2">
      <c r="A33" t="s">
        <v>8</v>
      </c>
    </row>
    <row r="34" spans="1:8" x14ac:dyDescent="0.2">
      <c r="B34" t="s">
        <v>7</v>
      </c>
      <c r="D34" s="2">
        <f>+H31</f>
        <v>22572902.94520548</v>
      </c>
      <c r="E34" t="s">
        <v>9</v>
      </c>
      <c r="F34" s="5">
        <f>H22</f>
        <v>25000000</v>
      </c>
      <c r="G34" s="6" t="s">
        <v>10</v>
      </c>
      <c r="H34" s="7">
        <f>+H31/H22</f>
        <v>0.90291611780821923</v>
      </c>
    </row>
    <row r="38" spans="1:8" x14ac:dyDescent="0.2">
      <c r="A38" s="26" t="s">
        <v>100</v>
      </c>
    </row>
    <row r="39" spans="1:8" x14ac:dyDescent="0.2">
      <c r="A39" s="27" t="s">
        <v>101</v>
      </c>
      <c r="B39" s="27"/>
      <c r="C39" s="27"/>
      <c r="D39" s="27"/>
      <c r="E39" s="27"/>
      <c r="H39" s="5">
        <v>25000000</v>
      </c>
    </row>
    <row r="41" spans="1:8" x14ac:dyDescent="0.2">
      <c r="A41" t="s">
        <v>102</v>
      </c>
      <c r="H41" s="5"/>
    </row>
    <row r="42" spans="1:8" ht="15.75" x14ac:dyDescent="0.3">
      <c r="A42" s="27" t="s">
        <v>103</v>
      </c>
      <c r="G42" t="s">
        <v>104</v>
      </c>
      <c r="H42" s="5">
        <f>+H39/(1+0.042/2)</f>
        <v>24485798.23702253</v>
      </c>
    </row>
    <row r="43" spans="1:8" x14ac:dyDescent="0.2">
      <c r="A43" t="s">
        <v>105</v>
      </c>
      <c r="G43" t="s">
        <v>4</v>
      </c>
      <c r="H43" s="2">
        <f>+H42*0.91</f>
        <v>22282076.395690504</v>
      </c>
    </row>
    <row r="45" spans="1:8" x14ac:dyDescent="0.2">
      <c r="A45" t="s">
        <v>107</v>
      </c>
      <c r="H45" s="2">
        <v>10000</v>
      </c>
    </row>
    <row r="47" spans="1:8" x14ac:dyDescent="0.2">
      <c r="A47" t="s">
        <v>106</v>
      </c>
      <c r="H47" s="2">
        <f>+H43+H45</f>
        <v>22292076.395690504</v>
      </c>
    </row>
    <row r="48" spans="1:8" x14ac:dyDescent="0.2">
      <c r="A48" t="s">
        <v>108</v>
      </c>
      <c r="G48" s="12" t="s">
        <v>109</v>
      </c>
      <c r="H48" s="2">
        <f>+H47*(1+0.031/2)</f>
        <v>22637603.57982371</v>
      </c>
    </row>
    <row r="50" spans="1:8" x14ac:dyDescent="0.2">
      <c r="A50" t="s">
        <v>8</v>
      </c>
    </row>
    <row r="51" spans="1:8" x14ac:dyDescent="0.2">
      <c r="B51" t="s">
        <v>7</v>
      </c>
      <c r="D51" s="2">
        <f>+H48</f>
        <v>22637603.57982371</v>
      </c>
      <c r="E51" t="s">
        <v>9</v>
      </c>
      <c r="F51" s="5">
        <f>H39</f>
        <v>25000000</v>
      </c>
      <c r="G51" s="6" t="s">
        <v>10</v>
      </c>
      <c r="H51" s="7">
        <f>+H48/H39</f>
        <v>0.90550414319294836</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9:G56"/>
  <sheetViews>
    <sheetView workbookViewId="0"/>
  </sheetViews>
  <sheetFormatPr defaultColWidth="14.7109375" defaultRowHeight="12.75" x14ac:dyDescent="0.2"/>
  <cols>
    <col min="1" max="1" width="12.140625" customWidth="1"/>
    <col min="2" max="4" width="14.7109375" customWidth="1"/>
    <col min="5" max="5" width="19" customWidth="1"/>
  </cols>
  <sheetData>
    <row r="19" spans="1:7" x14ac:dyDescent="0.2">
      <c r="A19" t="s">
        <v>12</v>
      </c>
      <c r="F19" s="8">
        <v>50000</v>
      </c>
      <c r="G19" t="s">
        <v>13</v>
      </c>
    </row>
    <row r="21" spans="1:7" x14ac:dyDescent="0.2">
      <c r="A21" t="s">
        <v>14</v>
      </c>
    </row>
    <row r="23" spans="1:7" x14ac:dyDescent="0.2">
      <c r="B23" t="s">
        <v>110</v>
      </c>
      <c r="E23" t="s">
        <v>16</v>
      </c>
      <c r="F23" s="2">
        <f>+F19*1340</f>
        <v>67000000</v>
      </c>
    </row>
    <row r="25" spans="1:7" x14ac:dyDescent="0.2">
      <c r="A25" t="s">
        <v>17</v>
      </c>
      <c r="F25" s="2">
        <v>-10000</v>
      </c>
    </row>
    <row r="26" spans="1:7" x14ac:dyDescent="0.2">
      <c r="A26" t="s">
        <v>23</v>
      </c>
      <c r="F26" s="2">
        <f>+F25+F23</f>
        <v>66990000</v>
      </c>
    </row>
    <row r="28" spans="1:7" x14ac:dyDescent="0.2">
      <c r="A28" t="s">
        <v>18</v>
      </c>
      <c r="F28" s="2">
        <f>+F26*(1+0.029/3)</f>
        <v>67637570</v>
      </c>
    </row>
    <row r="30" spans="1:7" x14ac:dyDescent="0.2">
      <c r="A30" t="s">
        <v>15</v>
      </c>
    </row>
    <row r="31" spans="1:7" x14ac:dyDescent="0.2">
      <c r="B31" t="s">
        <v>19</v>
      </c>
      <c r="F31" s="9"/>
    </row>
    <row r="32" spans="1:7" x14ac:dyDescent="0.2">
      <c r="B32" s="27" t="s">
        <v>111</v>
      </c>
      <c r="F32" s="2">
        <f>-F19*1340*0.01/3</f>
        <v>-223333.33333333334</v>
      </c>
    </row>
    <row r="34" spans="1:7" x14ac:dyDescent="0.2">
      <c r="A34" t="s">
        <v>20</v>
      </c>
      <c r="F34" s="2">
        <f>+F28+F32</f>
        <v>67414236.666666672</v>
      </c>
    </row>
    <row r="35" spans="1:7" x14ac:dyDescent="0.2">
      <c r="B35" t="s">
        <v>112</v>
      </c>
      <c r="F35" s="10">
        <f>+F34/F19</f>
        <v>1348.2847333333334</v>
      </c>
    </row>
    <row r="40" spans="1:7" x14ac:dyDescent="0.2">
      <c r="A40" t="s">
        <v>113</v>
      </c>
      <c r="F40" s="8">
        <v>50000</v>
      </c>
      <c r="G40" t="s">
        <v>13</v>
      </c>
    </row>
    <row r="42" spans="1:7" x14ac:dyDescent="0.2">
      <c r="A42" t="s">
        <v>114</v>
      </c>
    </row>
    <row r="44" spans="1:7" x14ac:dyDescent="0.2">
      <c r="B44" t="s">
        <v>115</v>
      </c>
      <c r="E44" s="12" t="s">
        <v>116</v>
      </c>
      <c r="F44" s="2">
        <f>+F40*1340</f>
        <v>67000000</v>
      </c>
    </row>
    <row r="45" spans="1:7" x14ac:dyDescent="0.2">
      <c r="A45" t="s">
        <v>120</v>
      </c>
    </row>
    <row r="46" spans="1:7" x14ac:dyDescent="0.2">
      <c r="A46" t="s">
        <v>117</v>
      </c>
      <c r="F46" s="2">
        <v>10000</v>
      </c>
    </row>
    <row r="47" spans="1:7" x14ac:dyDescent="0.2">
      <c r="A47" t="s">
        <v>118</v>
      </c>
      <c r="F47" s="2">
        <f>+F46+F44</f>
        <v>67010000</v>
      </c>
    </row>
    <row r="49" spans="1:6" x14ac:dyDescent="0.2">
      <c r="A49" t="s">
        <v>119</v>
      </c>
      <c r="F49" s="2">
        <f>+F47*(1+0.031/3)</f>
        <v>67702436.666666672</v>
      </c>
    </row>
    <row r="51" spans="1:6" x14ac:dyDescent="0.2">
      <c r="A51" s="27" t="s">
        <v>121</v>
      </c>
    </row>
    <row r="52" spans="1:6" x14ac:dyDescent="0.2">
      <c r="B52" t="s">
        <v>19</v>
      </c>
      <c r="F52" s="9"/>
    </row>
    <row r="53" spans="1:6" x14ac:dyDescent="0.2">
      <c r="B53" s="27" t="s">
        <v>111</v>
      </c>
      <c r="F53" s="2">
        <f>-F40*1340*0.01/3</f>
        <v>-223333.33333333334</v>
      </c>
    </row>
    <row r="55" spans="1:6" x14ac:dyDescent="0.2">
      <c r="A55" t="s">
        <v>122</v>
      </c>
      <c r="F55" s="2">
        <f>+F49+F53</f>
        <v>67479103.333333343</v>
      </c>
    </row>
    <row r="56" spans="1:6" x14ac:dyDescent="0.2">
      <c r="B56" t="s">
        <v>123</v>
      </c>
      <c r="F56" s="10">
        <f>+F55/F40</f>
        <v>1349.5820666666668</v>
      </c>
    </row>
  </sheetData>
  <phoneticPr fontId="0" type="noConversion"/>
  <pageMargins left="0.75" right="0.75" top="1" bottom="1" header="0.5" footer="0.5"/>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2:L38"/>
  <sheetViews>
    <sheetView topLeftCell="B1" workbookViewId="0">
      <selection activeCell="C13" sqref="C13"/>
    </sheetView>
  </sheetViews>
  <sheetFormatPr defaultRowHeight="12.75" x14ac:dyDescent="0.2"/>
  <cols>
    <col min="9" max="9" width="12.5703125" customWidth="1"/>
    <col min="10" max="10" width="10.85546875" customWidth="1"/>
    <col min="12" max="12" width="10.5703125" customWidth="1"/>
  </cols>
  <sheetData>
    <row r="12" spans="2:4" ht="15.75" x14ac:dyDescent="0.3">
      <c r="B12" t="s">
        <v>26</v>
      </c>
      <c r="C12">
        <v>1900</v>
      </c>
    </row>
    <row r="13" spans="2:4" x14ac:dyDescent="0.2">
      <c r="B13" t="s">
        <v>33</v>
      </c>
      <c r="C13">
        <v>1902</v>
      </c>
    </row>
    <row r="14" spans="2:4" ht="15.75" x14ac:dyDescent="0.3">
      <c r="B14" t="s">
        <v>27</v>
      </c>
      <c r="C14" s="11">
        <v>0.08</v>
      </c>
    </row>
    <row r="15" spans="2:4" ht="15.75" x14ac:dyDescent="0.3">
      <c r="B15" t="s">
        <v>28</v>
      </c>
      <c r="C15" s="11">
        <v>0.06</v>
      </c>
    </row>
    <row r="16" spans="2:4" x14ac:dyDescent="0.2">
      <c r="B16" t="s">
        <v>29</v>
      </c>
      <c r="C16">
        <f>2/12</f>
        <v>0.16666666666666666</v>
      </c>
      <c r="D16" s="12" t="s">
        <v>31</v>
      </c>
    </row>
    <row r="17" spans="2:10" x14ac:dyDescent="0.2">
      <c r="B17" t="s">
        <v>30</v>
      </c>
      <c r="C17" s="11">
        <v>0.03</v>
      </c>
    </row>
    <row r="19" spans="2:10" ht="15.75" x14ac:dyDescent="0.3">
      <c r="B19" t="s">
        <v>24</v>
      </c>
    </row>
    <row r="20" spans="2:10" x14ac:dyDescent="0.2">
      <c r="B20" t="s">
        <v>25</v>
      </c>
    </row>
    <row r="22" spans="2:10" x14ac:dyDescent="0.2">
      <c r="B22" t="s">
        <v>32</v>
      </c>
    </row>
    <row r="23" spans="2:10" ht="15.75" x14ac:dyDescent="0.3">
      <c r="B23" s="13" t="s">
        <v>89</v>
      </c>
      <c r="H23" s="23" t="s">
        <v>10</v>
      </c>
      <c r="I23" s="15">
        <f>+(C13/C12-1)/C16+C17</f>
        <v>3.6315789473684496E-2</v>
      </c>
    </row>
    <row r="25" spans="2:10" x14ac:dyDescent="0.2">
      <c r="B25" t="s">
        <v>34</v>
      </c>
    </row>
    <row r="26" spans="2:10" x14ac:dyDescent="0.2">
      <c r="B26" t="s">
        <v>90</v>
      </c>
    </row>
    <row r="27" spans="2:10" x14ac:dyDescent="0.2">
      <c r="B27" t="s">
        <v>35</v>
      </c>
    </row>
    <row r="28" spans="2:10" x14ac:dyDescent="0.2">
      <c r="B28" t="s">
        <v>39</v>
      </c>
      <c r="H28" s="16">
        <f>I23</f>
        <v>3.6315789473684496E-2</v>
      </c>
      <c r="I28" t="s">
        <v>40</v>
      </c>
    </row>
    <row r="29" spans="2:10" x14ac:dyDescent="0.2">
      <c r="B29" t="s">
        <v>36</v>
      </c>
      <c r="I29" s="3" t="s">
        <v>37</v>
      </c>
      <c r="J29" s="3"/>
    </row>
    <row r="31" spans="2:10" x14ac:dyDescent="0.2">
      <c r="B31" t="s">
        <v>38</v>
      </c>
      <c r="J31" s="14">
        <f>C14</f>
        <v>0.08</v>
      </c>
    </row>
    <row r="32" spans="2:10" x14ac:dyDescent="0.2">
      <c r="B32" t="s">
        <v>41</v>
      </c>
      <c r="J32" s="1">
        <f>-I23</f>
        <v>-3.6315789473684496E-2</v>
      </c>
    </row>
    <row r="33" spans="2:12" x14ac:dyDescent="0.2">
      <c r="I33" s="12" t="s">
        <v>94</v>
      </c>
      <c r="J33" s="17">
        <f>+J31+J32</f>
        <v>4.3684210526315506E-2</v>
      </c>
    </row>
    <row r="35" spans="2:12" x14ac:dyDescent="0.2">
      <c r="B35" t="s">
        <v>91</v>
      </c>
    </row>
    <row r="36" spans="2:12" x14ac:dyDescent="0.2">
      <c r="B36" t="s">
        <v>92</v>
      </c>
      <c r="L36" s="14">
        <f>C15</f>
        <v>0.06</v>
      </c>
    </row>
    <row r="37" spans="2:12" x14ac:dyDescent="0.2">
      <c r="B37" t="s">
        <v>93</v>
      </c>
      <c r="L37" s="1">
        <f>-H28</f>
        <v>-3.6315789473684496E-2</v>
      </c>
    </row>
    <row r="38" spans="2:12" x14ac:dyDescent="0.2">
      <c r="G38" s="26" t="s">
        <v>96</v>
      </c>
      <c r="K38" s="12" t="s">
        <v>95</v>
      </c>
      <c r="L38" s="15">
        <f>L36+L37</f>
        <v>2.3684210526315502E-2</v>
      </c>
    </row>
  </sheetData>
  <phoneticPr fontId="6" type="noConversion"/>
  <pageMargins left="0.75" right="0.75" top="1" bottom="1" header="0.5" footer="0.5"/>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6:N67"/>
  <sheetViews>
    <sheetView topLeftCell="A34" workbookViewId="0">
      <selection activeCell="I60" sqref="I60"/>
    </sheetView>
  </sheetViews>
  <sheetFormatPr defaultRowHeight="12.75" x14ac:dyDescent="0.2"/>
  <cols>
    <col min="4" max="4" width="11.42578125" customWidth="1"/>
  </cols>
  <sheetData>
    <row r="36" spans="2:14" x14ac:dyDescent="0.2">
      <c r="C36" s="12" t="s">
        <v>53</v>
      </c>
      <c r="D36" s="19">
        <v>60000000</v>
      </c>
    </row>
    <row r="39" spans="2:14" x14ac:dyDescent="0.2">
      <c r="D39" t="s">
        <v>46</v>
      </c>
      <c r="E39" t="s">
        <v>47</v>
      </c>
      <c r="F39" t="s">
        <v>48</v>
      </c>
    </row>
    <row r="40" spans="2:14" x14ac:dyDescent="0.2">
      <c r="C40" t="s">
        <v>45</v>
      </c>
      <c r="D40" s="18">
        <v>50</v>
      </c>
      <c r="E40" s="18">
        <v>1000</v>
      </c>
      <c r="F40" s="18">
        <v>1012.5</v>
      </c>
    </row>
    <row r="41" spans="2:14" x14ac:dyDescent="0.2">
      <c r="C41" s="12" t="s">
        <v>49</v>
      </c>
      <c r="D41" s="11">
        <v>0.18</v>
      </c>
      <c r="E41" s="11">
        <v>0.152</v>
      </c>
      <c r="F41" s="11">
        <v>8.6999999999999994E-2</v>
      </c>
    </row>
    <row r="42" spans="2:14" x14ac:dyDescent="0.2">
      <c r="C42" s="12" t="s">
        <v>50</v>
      </c>
      <c r="D42" s="11">
        <v>0.22</v>
      </c>
      <c r="E42" s="11">
        <v>0.15</v>
      </c>
      <c r="F42" s="11">
        <v>0.155</v>
      </c>
    </row>
    <row r="43" spans="2:14" x14ac:dyDescent="0.2">
      <c r="C43" s="12"/>
      <c r="D43" s="11"/>
      <c r="E43" s="11"/>
      <c r="F43" s="11"/>
    </row>
    <row r="44" spans="2:14" x14ac:dyDescent="0.2">
      <c r="D44" t="s">
        <v>47</v>
      </c>
      <c r="E44" t="s">
        <v>48</v>
      </c>
    </row>
    <row r="45" spans="2:14" x14ac:dyDescent="0.2">
      <c r="C45" s="12" t="s">
        <v>51</v>
      </c>
      <c r="D45">
        <v>0.83</v>
      </c>
      <c r="E45">
        <v>0.81</v>
      </c>
    </row>
    <row r="46" spans="2:14" x14ac:dyDescent="0.2">
      <c r="C46" s="12" t="s">
        <v>52</v>
      </c>
      <c r="D46" s="11">
        <v>0.05</v>
      </c>
    </row>
    <row r="48" spans="2:14" x14ac:dyDescent="0.2">
      <c r="B48" t="s">
        <v>42</v>
      </c>
      <c r="N48" s="3">
        <v>1.23</v>
      </c>
    </row>
    <row r="50" spans="2:13" x14ac:dyDescent="0.2">
      <c r="B50" t="s">
        <v>43</v>
      </c>
    </row>
    <row r="51" spans="2:13" x14ac:dyDescent="0.2">
      <c r="C51" t="s">
        <v>44</v>
      </c>
      <c r="F51" s="3">
        <v>1.1499999999999999</v>
      </c>
    </row>
    <row r="53" spans="2:13" ht="15.75" x14ac:dyDescent="0.3">
      <c r="B53" t="s">
        <v>54</v>
      </c>
      <c r="M53" s="20">
        <f>+F51*D36/(250*F40)</f>
        <v>272.59259259259261</v>
      </c>
    </row>
    <row r="55" spans="2:13" x14ac:dyDescent="0.2">
      <c r="B55" t="s">
        <v>55</v>
      </c>
    </row>
    <row r="56" spans="2:13" ht="15.75" x14ac:dyDescent="0.3">
      <c r="B56" t="s">
        <v>56</v>
      </c>
      <c r="M56" s="21">
        <f>(D42^2+F51^2*F42^2-2*F51*E45*D42*F42)^0.5</f>
        <v>0.12901458250911021</v>
      </c>
    </row>
    <row r="58" spans="2:13" x14ac:dyDescent="0.2">
      <c r="B58" t="s">
        <v>57</v>
      </c>
    </row>
    <row r="59" spans="2:13" ht="15.75" x14ac:dyDescent="0.3">
      <c r="B59" t="s">
        <v>58</v>
      </c>
    </row>
    <row r="60" spans="2:13" x14ac:dyDescent="0.2">
      <c r="B60" t="s">
        <v>97</v>
      </c>
      <c r="F60">
        <f>0.4-N48</f>
        <v>-0.83</v>
      </c>
      <c r="G60" t="s">
        <v>59</v>
      </c>
      <c r="I60" s="20">
        <f>F60*D36/(250*E40)</f>
        <v>-199.2</v>
      </c>
      <c r="J60" t="s">
        <v>60</v>
      </c>
    </row>
    <row r="62" spans="2:13" x14ac:dyDescent="0.2">
      <c r="B62" t="s">
        <v>61</v>
      </c>
    </row>
    <row r="64" spans="2:13" ht="15.75" x14ac:dyDescent="0.3">
      <c r="C64" t="s">
        <v>63</v>
      </c>
      <c r="J64" s="22">
        <f>-F60</f>
        <v>0.83</v>
      </c>
      <c r="K64" s="23" t="s">
        <v>62</v>
      </c>
      <c r="L64" s="21">
        <f>+D41-J64*F41</f>
        <v>0.10779</v>
      </c>
    </row>
    <row r="66" spans="3:14" x14ac:dyDescent="0.2">
      <c r="C66" t="s">
        <v>64</v>
      </c>
    </row>
    <row r="67" spans="3:14" ht="15.75" x14ac:dyDescent="0.3">
      <c r="C67" t="s">
        <v>65</v>
      </c>
      <c r="N67" s="21">
        <f>(D42^2+J64^2*F42^2-2*J64*E45*D42*F42)^0.5</f>
        <v>0.13820261394054748</v>
      </c>
    </row>
  </sheetData>
  <phoneticPr fontId="6" type="noConversion"/>
  <pageMargins left="0.75" right="0.75" top="1" bottom="1" header="0.5" footer="0.5"/>
  <headerFooter alignWithMargins="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1:O44"/>
  <sheetViews>
    <sheetView topLeftCell="A7" workbookViewId="0">
      <selection activeCell="E21" sqref="E21"/>
    </sheetView>
  </sheetViews>
  <sheetFormatPr defaultRowHeight="12.75" x14ac:dyDescent="0.2"/>
  <cols>
    <col min="5" max="5" width="12.140625" customWidth="1"/>
    <col min="6" max="6" width="11.28515625" bestFit="1" customWidth="1"/>
    <col min="13" max="13" width="12.5703125" bestFit="1" customWidth="1"/>
  </cols>
  <sheetData>
    <row r="21" spans="2:10" x14ac:dyDescent="0.2">
      <c r="D21" s="12" t="s">
        <v>68</v>
      </c>
      <c r="E21" s="19">
        <v>25000000</v>
      </c>
    </row>
    <row r="22" spans="2:10" x14ac:dyDescent="0.2">
      <c r="D22" s="12" t="s">
        <v>70</v>
      </c>
      <c r="E22">
        <v>103</v>
      </c>
    </row>
    <row r="23" spans="2:10" x14ac:dyDescent="0.2">
      <c r="D23" t="s">
        <v>72</v>
      </c>
      <c r="E23" s="11">
        <v>6.5000000000000002E-2</v>
      </c>
    </row>
    <row r="24" spans="2:10" x14ac:dyDescent="0.2">
      <c r="D24" s="12" t="s">
        <v>71</v>
      </c>
      <c r="E24">
        <v>97</v>
      </c>
    </row>
    <row r="25" spans="2:10" x14ac:dyDescent="0.2">
      <c r="D25" s="12" t="s">
        <v>69</v>
      </c>
      <c r="E25">
        <v>0.95099999999999996</v>
      </c>
    </row>
    <row r="26" spans="2:10" x14ac:dyDescent="0.2">
      <c r="D26" s="12"/>
    </row>
    <row r="27" spans="2:10" x14ac:dyDescent="0.2">
      <c r="B27" t="s">
        <v>66</v>
      </c>
    </row>
    <row r="28" spans="2:10" ht="15.75" x14ac:dyDescent="0.3">
      <c r="C28" t="s">
        <v>67</v>
      </c>
      <c r="J28" s="25">
        <f>E25*E21/100000</f>
        <v>237.75</v>
      </c>
    </row>
    <row r="30" spans="2:10" x14ac:dyDescent="0.2">
      <c r="B30" t="s">
        <v>73</v>
      </c>
      <c r="E30" s="23">
        <v>185</v>
      </c>
      <c r="F30" t="s">
        <v>74</v>
      </c>
    </row>
    <row r="32" spans="2:10" x14ac:dyDescent="0.2">
      <c r="F32" t="s">
        <v>76</v>
      </c>
      <c r="G32" t="s">
        <v>77</v>
      </c>
    </row>
    <row r="33" spans="2:15" x14ac:dyDescent="0.2">
      <c r="C33" t="s">
        <v>75</v>
      </c>
      <c r="E33" t="s">
        <v>78</v>
      </c>
      <c r="F33">
        <v>107</v>
      </c>
      <c r="G33">
        <v>99</v>
      </c>
    </row>
    <row r="34" spans="2:15" x14ac:dyDescent="0.2">
      <c r="E34" t="s">
        <v>79</v>
      </c>
      <c r="F34">
        <f>+F33-E22</f>
        <v>4</v>
      </c>
      <c r="G34">
        <f>+G33-E24</f>
        <v>2</v>
      </c>
    </row>
    <row r="35" spans="2:15" x14ac:dyDescent="0.2">
      <c r="E35" t="s">
        <v>80</v>
      </c>
      <c r="F35" s="24">
        <f>+F34*E21/100</f>
        <v>1000000</v>
      </c>
      <c r="G35" s="24">
        <f>(-E30)*G34*100000/100</f>
        <v>-370000</v>
      </c>
    </row>
    <row r="36" spans="2:15" x14ac:dyDescent="0.2">
      <c r="E36" t="s">
        <v>81</v>
      </c>
      <c r="F36" s="24">
        <f>E23*E21*1/12</f>
        <v>135416.66666666666</v>
      </c>
      <c r="H36" t="s">
        <v>83</v>
      </c>
    </row>
    <row r="38" spans="2:15" x14ac:dyDescent="0.2">
      <c r="E38" t="s">
        <v>82</v>
      </c>
      <c r="F38" s="25">
        <f>+F35+F36+G35</f>
        <v>765416.66666666674</v>
      </c>
    </row>
    <row r="40" spans="2:15" ht="15.75" x14ac:dyDescent="0.3">
      <c r="B40" s="3" t="s">
        <v>88</v>
      </c>
      <c r="C40" s="3"/>
      <c r="D40" s="3"/>
      <c r="E40" s="3"/>
      <c r="F40" s="3"/>
      <c r="G40" s="3"/>
      <c r="H40" s="3"/>
      <c r="I40" s="3"/>
      <c r="J40" s="3"/>
      <c r="K40" s="3"/>
      <c r="L40" s="3"/>
      <c r="M40" s="3"/>
      <c r="N40" s="3"/>
      <c r="O40" s="3"/>
    </row>
    <row r="41" spans="2:15" x14ac:dyDescent="0.2">
      <c r="B41" s="3" t="s">
        <v>84</v>
      </c>
      <c r="C41" s="3"/>
      <c r="D41" s="3"/>
      <c r="E41" s="3"/>
      <c r="F41" s="3"/>
      <c r="G41" s="3"/>
      <c r="H41" s="3"/>
      <c r="I41" s="3"/>
      <c r="J41" s="3"/>
      <c r="K41" s="3"/>
      <c r="L41" s="3"/>
      <c r="M41" s="3"/>
      <c r="N41" s="3"/>
      <c r="O41" s="3"/>
    </row>
    <row r="42" spans="2:15" x14ac:dyDescent="0.2">
      <c r="B42" s="3" t="s">
        <v>85</v>
      </c>
      <c r="C42" s="3"/>
      <c r="D42" s="3"/>
      <c r="E42" s="3"/>
      <c r="F42" s="3"/>
      <c r="G42" s="3"/>
      <c r="H42" s="3"/>
      <c r="I42" s="3"/>
      <c r="J42" s="3"/>
      <c r="K42" s="3"/>
      <c r="L42" s="3"/>
      <c r="M42" s="3"/>
      <c r="N42" s="3"/>
      <c r="O42" s="3"/>
    </row>
    <row r="43" spans="2:15" x14ac:dyDescent="0.2">
      <c r="B43" s="3" t="s">
        <v>86</v>
      </c>
      <c r="C43" s="3"/>
      <c r="D43" s="3"/>
      <c r="E43" s="3"/>
      <c r="F43" s="3"/>
      <c r="G43" s="3"/>
      <c r="H43" s="3"/>
      <c r="I43" s="3"/>
      <c r="J43" s="3"/>
      <c r="K43" s="3"/>
      <c r="L43" s="3"/>
      <c r="M43" s="3"/>
      <c r="N43" s="3"/>
      <c r="O43" s="3"/>
    </row>
    <row r="44" spans="2:15" x14ac:dyDescent="0.2">
      <c r="B44" s="3" t="s">
        <v>87</v>
      </c>
      <c r="C44" s="3"/>
      <c r="D44" s="3"/>
      <c r="E44" s="3"/>
      <c r="F44" s="3"/>
      <c r="G44" s="3"/>
      <c r="H44" s="3"/>
      <c r="I44" s="3"/>
      <c r="J44" s="3"/>
      <c r="K44" s="3"/>
      <c r="L44" s="3"/>
      <c r="M44" s="3"/>
      <c r="N44" s="3"/>
      <c r="O44" s="3"/>
    </row>
  </sheetData>
  <phoneticPr fontId="6" type="noConversion"/>
  <pageMargins left="0.75" right="0.75" top="1" bottom="1" header="0.5" footer="0.5"/>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Q1. FX arb</vt:lpstr>
      <vt:lpstr>Q2. Gold arb</vt:lpstr>
      <vt:lpstr>Q3.  Index futures arb</vt:lpstr>
      <vt:lpstr>Q4.  Index futures hedge</vt:lpstr>
      <vt:lpstr>Q5.  T-Bond futures hedge</vt:lpstr>
    </vt:vector>
  </TitlesOfParts>
  <Company>Stern School of Business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Figlewski</dc:creator>
  <cp:lastModifiedBy>sfiglews</cp:lastModifiedBy>
  <dcterms:created xsi:type="dcterms:W3CDTF">2001-10-08T17:16:24Z</dcterms:created>
  <dcterms:modified xsi:type="dcterms:W3CDTF">2019-04-18T21:35:39Z</dcterms:modified>
</cp:coreProperties>
</file>